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m365-my.sharepoint.com/personal/mark_waguespack_asmneworleans_com/Documents/Desktop/Lance/Wildalea/Website-Forms/"/>
    </mc:Choice>
  </mc:AlternateContent>
  <xr:revisionPtr revIDLastSave="26" documentId="13_ncr:1_{2BACCAAA-E4C1-4D42-B4E6-4EDF89C02979}" xr6:coauthVersionLast="47" xr6:coauthVersionMax="47" xr10:uidLastSave="{C2613AD4-30A5-4620-8152-508CD3138A0C}"/>
  <bookViews>
    <workbookView xWindow="-110" yWindow="-110" windowWidth="24220" windowHeight="15500" activeTab="1" xr2:uid="{BA2FC378-4222-41C7-8405-622C87EE6403}"/>
  </bookViews>
  <sheets>
    <sheet name="Balance Sheet 12.31.22" sheetId="1" r:id="rId1"/>
    <sheet name="Income Statement 12.31.22" sheetId="2" r:id="rId2"/>
    <sheet name="Journal Entries" sheetId="3" r:id="rId3"/>
    <sheet name="Wage Tie Out" sheetId="4" r:id="rId4"/>
  </sheets>
  <definedNames>
    <definedName name="_xlnm.Print_Area" localSheetId="1">'Income Statement 12.31.22'!$A$1:$U$83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D8" i="2"/>
  <c r="F66" i="1"/>
  <c r="F67" i="1"/>
  <c r="F68" i="1"/>
  <c r="F69" i="1"/>
  <c r="F70" i="1"/>
  <c r="F65" i="1"/>
  <c r="F56" i="1"/>
  <c r="F47" i="1"/>
  <c r="F48" i="1"/>
  <c r="F49" i="1"/>
  <c r="F46" i="1"/>
  <c r="F37" i="1"/>
  <c r="F36" i="1"/>
  <c r="F35" i="1"/>
  <c r="F34" i="1"/>
  <c r="F33" i="1"/>
  <c r="F32" i="1"/>
  <c r="F31" i="1"/>
  <c r="F30" i="1"/>
  <c r="F29" i="1"/>
  <c r="F28" i="1"/>
  <c r="F27" i="1"/>
  <c r="F26" i="1"/>
  <c r="F13" i="1"/>
  <c r="D72" i="1"/>
  <c r="D60" i="1"/>
  <c r="D52" i="1"/>
  <c r="D39" i="1"/>
  <c r="D21" i="1"/>
  <c r="N68" i="1"/>
  <c r="N48" i="1"/>
  <c r="N37" i="1"/>
  <c r="P51" i="2"/>
  <c r="N53" i="2"/>
  <c r="N49" i="1" s="1"/>
  <c r="D74" i="1" l="1"/>
  <c r="D41" i="1"/>
  <c r="P69" i="2"/>
  <c r="D57" i="2"/>
  <c r="P57" i="2"/>
  <c r="P58" i="2"/>
  <c r="D82" i="2"/>
  <c r="D58" i="2"/>
  <c r="D23" i="2"/>
  <c r="P69" i="1"/>
  <c r="P68" i="1"/>
  <c r="P67" i="1"/>
  <c r="P66" i="1"/>
  <c r="P58" i="1"/>
  <c r="P57" i="1"/>
  <c r="P56" i="1"/>
  <c r="P50" i="1"/>
  <c r="P49" i="1"/>
  <c r="P48" i="1"/>
  <c r="P47" i="1"/>
  <c r="P46" i="1"/>
  <c r="P37" i="1"/>
  <c r="P36" i="1"/>
  <c r="P35" i="1"/>
  <c r="P34" i="1"/>
  <c r="P33" i="1"/>
  <c r="P32" i="1"/>
  <c r="P31" i="1"/>
  <c r="P30" i="1"/>
  <c r="P29" i="1"/>
  <c r="P28" i="1"/>
  <c r="P27" i="1"/>
  <c r="P26" i="1"/>
  <c r="P19" i="1"/>
  <c r="P18" i="1"/>
  <c r="P17" i="1"/>
  <c r="P16" i="1"/>
  <c r="P15" i="1"/>
  <c r="P14" i="1"/>
  <c r="P13" i="1"/>
  <c r="F14" i="1"/>
  <c r="F15" i="1"/>
  <c r="F16" i="1"/>
  <c r="F17" i="1"/>
  <c r="F18" i="1"/>
  <c r="F19" i="1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2" i="2"/>
  <c r="D53" i="2"/>
  <c r="D30" i="2"/>
  <c r="D14" i="2"/>
  <c r="R8" i="2"/>
  <c r="P8" i="2"/>
  <c r="N8" i="2"/>
  <c r="J8" i="2"/>
  <c r="H8" i="2"/>
  <c r="B8" i="2"/>
  <c r="B6" i="2"/>
  <c r="B2" i="2"/>
  <c r="D59" i="2" l="1"/>
  <c r="D77" i="1"/>
  <c r="D54" i="2"/>
  <c r="D25" i="2"/>
  <c r="P12" i="2"/>
  <c r="P53" i="2"/>
  <c r="P52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D61" i="2" l="1"/>
  <c r="D71" i="2" s="1"/>
  <c r="B4" i="2" l="1"/>
  <c r="N54" i="2" l="1"/>
  <c r="J70" i="1"/>
  <c r="P70" i="1" s="1"/>
  <c r="P21" i="2" a="1"/>
  <c r="P21" i="2" s="1"/>
  <c r="B23" i="2"/>
  <c r="B14" i="2"/>
  <c r="F72" i="1" l="1"/>
  <c r="B25" i="2"/>
  <c r="O24" i="4"/>
  <c r="S24" i="4" s="1"/>
  <c r="O23" i="4"/>
  <c r="S23" i="4" s="1"/>
  <c r="O22" i="4"/>
  <c r="S22" i="4" s="1"/>
  <c r="O18" i="4"/>
  <c r="S18" i="4" s="1"/>
  <c r="P20" i="2"/>
  <c r="E17" i="3"/>
  <c r="D17" i="3"/>
  <c r="S52" i="1"/>
  <c r="N52" i="1"/>
  <c r="L52" i="1"/>
  <c r="J52" i="1"/>
  <c r="H52" i="1"/>
  <c r="F52" i="1"/>
  <c r="B52" i="1"/>
  <c r="P13" i="2" l="1"/>
  <c r="E25" i="3" l="1"/>
  <c r="D25" i="3"/>
  <c r="O16" i="4" l="1"/>
  <c r="O19" i="4" s="1"/>
  <c r="C12" i="4"/>
  <c r="D12" i="4"/>
  <c r="E12" i="4"/>
  <c r="F12" i="4"/>
  <c r="G12" i="4"/>
  <c r="H12" i="4"/>
  <c r="I12" i="4"/>
  <c r="J12" i="4"/>
  <c r="K12" i="4"/>
  <c r="L12" i="4"/>
  <c r="M12" i="4"/>
  <c r="B12" i="4"/>
  <c r="C8" i="4"/>
  <c r="D8" i="4"/>
  <c r="E8" i="4"/>
  <c r="F8" i="4"/>
  <c r="G8" i="4"/>
  <c r="H8" i="4"/>
  <c r="I8" i="4"/>
  <c r="J8" i="4"/>
  <c r="K8" i="4"/>
  <c r="L8" i="4"/>
  <c r="M8" i="4"/>
  <c r="B8" i="4"/>
  <c r="Q12" i="4"/>
  <c r="O10" i="4"/>
  <c r="S10" i="4" s="1"/>
  <c r="Q8" i="4"/>
  <c r="O20" i="4" s="1"/>
  <c r="O21" i="4" s="1"/>
  <c r="O7" i="4"/>
  <c r="S7" i="4" s="1"/>
  <c r="O6" i="4"/>
  <c r="S6" i="4" s="1"/>
  <c r="P76" i="2"/>
  <c r="S72" i="1"/>
  <c r="L72" i="1"/>
  <c r="S60" i="1"/>
  <c r="N60" i="1"/>
  <c r="P60" i="1"/>
  <c r="L60" i="1"/>
  <c r="J60" i="1"/>
  <c r="P30" i="2"/>
  <c r="J54" i="2"/>
  <c r="P52" i="1" l="1"/>
  <c r="L74" i="1"/>
  <c r="S74" i="1"/>
  <c r="O11" i="4"/>
  <c r="O12" i="4" s="1"/>
  <c r="S12" i="4" s="1"/>
  <c r="O8" i="4"/>
  <c r="S39" i="1"/>
  <c r="L39" i="1"/>
  <c r="J39" i="1"/>
  <c r="R59" i="2"/>
  <c r="N59" i="2"/>
  <c r="P59" i="2"/>
  <c r="L59" i="2"/>
  <c r="J59" i="2"/>
  <c r="H59" i="2"/>
  <c r="F59" i="2"/>
  <c r="B59" i="2"/>
  <c r="P39" i="1" l="1"/>
  <c r="N39" i="1"/>
  <c r="R14" i="2"/>
  <c r="N14" i="2"/>
  <c r="P14" i="2"/>
  <c r="L14" i="2"/>
  <c r="J14" i="2"/>
  <c r="H14" i="2"/>
  <c r="F14" i="2"/>
  <c r="R23" i="2"/>
  <c r="N23" i="2"/>
  <c r="P23" i="2"/>
  <c r="L23" i="2"/>
  <c r="J23" i="2"/>
  <c r="H23" i="2"/>
  <c r="H25" i="2" l="1"/>
  <c r="J25" i="2"/>
  <c r="J61" i="2" s="1"/>
  <c r="J65" i="1" s="1"/>
  <c r="L25" i="2"/>
  <c r="N25" i="2"/>
  <c r="N61" i="2" s="1"/>
  <c r="R25" i="2"/>
  <c r="R61" i="2" s="1"/>
  <c r="P25" i="2"/>
  <c r="L54" i="2"/>
  <c r="S21" i="1"/>
  <c r="S41" i="1" s="1"/>
  <c r="S77" i="1" s="1"/>
  <c r="N21" i="1"/>
  <c r="N41" i="1" s="1"/>
  <c r="N65" i="1" s="1"/>
  <c r="P21" i="1"/>
  <c r="P41" i="1" s="1"/>
  <c r="L21" i="1"/>
  <c r="L41" i="1" s="1"/>
  <c r="L77" i="1" s="1"/>
  <c r="R54" i="2"/>
  <c r="P54" i="2"/>
  <c r="H54" i="2"/>
  <c r="B54" i="2"/>
  <c r="B61" i="2" s="1"/>
  <c r="F54" i="2"/>
  <c r="F23" i="2"/>
  <c r="F25" i="2" s="1"/>
  <c r="F61" i="2" l="1"/>
  <c r="H61" i="2"/>
  <c r="P61" i="2"/>
  <c r="P71" i="2" s="1"/>
  <c r="P78" i="2" s="1"/>
  <c r="L61" i="2"/>
  <c r="J21" i="1"/>
  <c r="J41" i="1" s="1"/>
  <c r="J72" i="1" l="1"/>
  <c r="J74" i="1" s="1"/>
  <c r="J77" i="1" s="1"/>
  <c r="P82" i="2"/>
  <c r="P65" i="1"/>
  <c r="P72" i="1" s="1"/>
  <c r="P74" i="1" s="1"/>
  <c r="P77" i="1" s="1"/>
  <c r="P62" i="2"/>
  <c r="N72" i="1"/>
  <c r="N74" i="1" s="1"/>
  <c r="N77" i="1" s="1"/>
  <c r="H60" i="1"/>
  <c r="H72" i="1"/>
  <c r="H39" i="1"/>
  <c r="H21" i="1"/>
  <c r="F60" i="1"/>
  <c r="F39" i="1"/>
  <c r="F21" i="1"/>
  <c r="B21" i="1"/>
  <c r="B72" i="1"/>
  <c r="B60" i="1"/>
  <c r="B39" i="1"/>
  <c r="H41" i="1" l="1"/>
  <c r="F41" i="1"/>
  <c r="H74" i="1"/>
  <c r="B74" i="1"/>
  <c r="B41" i="1"/>
  <c r="F74" i="1"/>
  <c r="H77" i="1" l="1"/>
  <c r="F77" i="1"/>
  <c r="B7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<sst xmlns="http://schemas.openxmlformats.org/spreadsheetml/2006/main" count="129" uniqueCount="117">
  <si>
    <t>Name:</t>
  </si>
  <si>
    <t>Date:</t>
  </si>
  <si>
    <t>YE</t>
  </si>
  <si>
    <t>Current Liabilities:</t>
  </si>
  <si>
    <t>Total Current Assets</t>
  </si>
  <si>
    <t>Fixed Assets:</t>
  </si>
  <si>
    <t>Total Fixed Assets</t>
  </si>
  <si>
    <t>Total Assets:</t>
  </si>
  <si>
    <t>Current Assets:</t>
  </si>
  <si>
    <t>Total Current Liabilities:</t>
  </si>
  <si>
    <t>Stokholder's Equity</t>
  </si>
  <si>
    <t>YTD Earnings</t>
  </si>
  <si>
    <t>Capital Stock</t>
  </si>
  <si>
    <t>Paid In Capital</t>
  </si>
  <si>
    <t>Retained Earnings</t>
  </si>
  <si>
    <t>Loans From Shareholder</t>
  </si>
  <si>
    <t>Total Long Term Liabilities:</t>
  </si>
  <si>
    <t>Long Term Liabilities:</t>
  </si>
  <si>
    <t>Total Shareholder's Equity</t>
  </si>
  <si>
    <t>Total Liabilities &amp; Shareholder's Equity</t>
  </si>
  <si>
    <t>Out Of Balance</t>
  </si>
  <si>
    <t>Run through Income</t>
  </si>
  <si>
    <t>Run through expense</t>
  </si>
  <si>
    <t>Income:</t>
  </si>
  <si>
    <t>Total Income</t>
  </si>
  <si>
    <t>Cost Of Goods Sold:</t>
  </si>
  <si>
    <t>Gross Profit:</t>
  </si>
  <si>
    <t>Total Cost of Goods Sold:</t>
  </si>
  <si>
    <t>Expenses:</t>
  </si>
  <si>
    <t>Total Expenses:</t>
  </si>
  <si>
    <t>Sales</t>
  </si>
  <si>
    <t>Other Income:</t>
  </si>
  <si>
    <t>Total Other Income:</t>
  </si>
  <si>
    <t>Net Income:</t>
  </si>
  <si>
    <t>Charitable Contributions</t>
  </si>
  <si>
    <t>M-1 Adj</t>
  </si>
  <si>
    <t>50% M&amp;E</t>
  </si>
  <si>
    <t>Total Adj</t>
  </si>
  <si>
    <t>Taxable Income</t>
  </si>
  <si>
    <t>Total</t>
  </si>
  <si>
    <t>Total Income After M-1 Adj</t>
  </si>
  <si>
    <t>Depreciation</t>
  </si>
  <si>
    <t>Dividends Paid</t>
  </si>
  <si>
    <t>Debit</t>
  </si>
  <si>
    <t>Credit</t>
  </si>
  <si>
    <t>Account</t>
  </si>
  <si>
    <t>Type</t>
  </si>
  <si>
    <t>Book/Tax Depn Adj</t>
  </si>
  <si>
    <t>Description</t>
  </si>
  <si>
    <t>Per GL</t>
  </si>
  <si>
    <t>Profit Sharing</t>
  </si>
  <si>
    <t>Difference</t>
  </si>
  <si>
    <t xml:space="preserve">Information Taken From Monthly Payroll Reports.  </t>
  </si>
  <si>
    <t>Medicare Taxable Wages</t>
  </si>
  <si>
    <t>4797 Book/Tax Difference</t>
  </si>
  <si>
    <t>Notes</t>
  </si>
  <si>
    <t xml:space="preserve">Business Reconciliation Template </t>
  </si>
  <si>
    <t>Run Through Expense</t>
  </si>
  <si>
    <t>Adjustment to retained earnings</t>
  </si>
  <si>
    <t>1.)</t>
  </si>
  <si>
    <t>Calculated</t>
  </si>
  <si>
    <t>Entries Not Recorded By Client 8/31/17</t>
  </si>
  <si>
    <t>401K Plan - EMPLOYER</t>
  </si>
  <si>
    <t>Reverse 1/1/21</t>
  </si>
  <si>
    <t>SS Taxable Wages</t>
  </si>
  <si>
    <t>SS Tax ER and EE</t>
  </si>
  <si>
    <t>FUTA</t>
  </si>
  <si>
    <t xml:space="preserve"> SUTA</t>
  </si>
  <si>
    <t>Medicare Taxes ER and EE</t>
  </si>
  <si>
    <t>Checking Account Balance</t>
  </si>
  <si>
    <t>Vehicle</t>
  </si>
  <si>
    <t>Interest Income</t>
  </si>
  <si>
    <t>Shareholder Health Insurance</t>
  </si>
  <si>
    <t>PPP Loan Forgiveness</t>
  </si>
  <si>
    <t>Credit Card</t>
  </si>
  <si>
    <t>IOLTA</t>
  </si>
  <si>
    <t>PP&amp;E</t>
  </si>
  <si>
    <t>Taxable Income Per Ultratax</t>
  </si>
  <si>
    <t>Record on 12/31/21</t>
  </si>
  <si>
    <t>FY 12/31/21</t>
  </si>
  <si>
    <t>Accum Depreciation</t>
  </si>
  <si>
    <t>Cost of Service</t>
  </si>
  <si>
    <t>Bank &amp; ATM Fee Expense</t>
  </si>
  <si>
    <t>Business Meals Expense</t>
  </si>
  <si>
    <t>Dues &amp; Membership Expense</t>
  </si>
  <si>
    <t>Gifts Expense</t>
  </si>
  <si>
    <t>Independent Contractor Expense</t>
  </si>
  <si>
    <t>Insurance Expense - Business</t>
  </si>
  <si>
    <t>Insurance Expense - Health</t>
  </si>
  <si>
    <t>Marketing &amp; Advertising Expense</t>
  </si>
  <si>
    <t>Office Supply Expense</t>
  </si>
  <si>
    <t>Parking &amp; Tolls Expense</t>
  </si>
  <si>
    <t>Payroll Expense - Administration</t>
  </si>
  <si>
    <t>Payroll Expense - Payroll Tax</t>
  </si>
  <si>
    <t>Payroll Expense - Salary &amp; Wage - Gusto</t>
  </si>
  <si>
    <t>Phone &amp; Internet Expense</t>
  </si>
  <si>
    <t>Postage &amp; Shipping Expense</t>
  </si>
  <si>
    <t>Professional Service Expense</t>
  </si>
  <si>
    <t>Publication/Subscription Expense</t>
  </si>
  <si>
    <t>Rent or Lease Expense</t>
  </si>
  <si>
    <t>Research &amp; Development Expense</t>
  </si>
  <si>
    <t>Software &amp; Web Hosting Expense</t>
  </si>
  <si>
    <t>Travel &amp; Transportation Expense</t>
  </si>
  <si>
    <t>401k matching 6%</t>
  </si>
  <si>
    <t>Defined Benefit Plan Contribution</t>
  </si>
  <si>
    <t>Accrued DBP</t>
  </si>
  <si>
    <t>Accrued 401k</t>
  </si>
  <si>
    <t>1)</t>
  </si>
  <si>
    <t>Reverse 1/1/23</t>
  </si>
  <si>
    <t>FYE 12/31/21 Per Client</t>
  </si>
  <si>
    <t>FYE 12/31/21 Should Be Per TR</t>
  </si>
  <si>
    <t>Journal Entry 12/31/21</t>
  </si>
  <si>
    <t>12/31/22 Per Client</t>
  </si>
  <si>
    <t>Entries Not Recorded By Client 12/31/21</t>
  </si>
  <si>
    <t>12/31/22 Journal Entry</t>
  </si>
  <si>
    <t>12/31/22 TR Should Be</t>
  </si>
  <si>
    <t>BUSINESS RECONCILIATION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</si>
</sst>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6002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/>
    <xf numFmtId="43" fontId="0" fillId="0" borderId="2" xfId="1" applyFont="1" applyBorder="1"/>
    <xf numFmtId="0" fontId="0" fillId="0" borderId="2" xfId="0" applyBorder="1"/>
    <xf numFmtId="43" fontId="0" fillId="0" borderId="0" xfId="0" applyNumberFormat="1"/>
    <xf numFmtId="43" fontId="0" fillId="0" borderId="3" xfId="0" applyNumberFormat="1" applyBorder="1"/>
    <xf numFmtId="43" fontId="0" fillId="0" borderId="3" xfId="1" applyFont="1" applyBorder="1"/>
    <xf numFmtId="43" fontId="0" fillId="0" borderId="1" xfId="0" applyNumberFormat="1" applyBorder="1"/>
    <xf numFmtId="0" fontId="0" fillId="2" borderId="0" xfId="0" applyFill="1"/>
    <xf numFmtId="0" fontId="0" fillId="2" borderId="4" xfId="0" applyFill="1" applyBorder="1"/>
    <xf numFmtId="43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43" fontId="0" fillId="0" borderId="0" xfId="1" applyFont="1" applyBorder="1"/>
    <xf numFmtId="43" fontId="0" fillId="0" borderId="2" xfId="0" applyNumberFormat="1" applyBorder="1"/>
    <xf numFmtId="43" fontId="0" fillId="2" borderId="3" xfId="1" applyFont="1" applyFill="1" applyBorder="1"/>
    <xf numFmtId="43" fontId="0" fillId="2" borderId="0" xfId="1" applyFont="1" applyFill="1"/>
    <xf numFmtId="43" fontId="0" fillId="0" borderId="0" xfId="1" applyFont="1" applyFill="1" applyBorder="1"/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7" xfId="0" applyBorder="1"/>
    <xf numFmtId="0" fontId="0" fillId="0" borderId="4" xfId="0" applyBorder="1"/>
    <xf numFmtId="17" fontId="0" fillId="0" borderId="0" xfId="0" applyNumberFormat="1"/>
    <xf numFmtId="43" fontId="0" fillId="0" borderId="11" xfId="1" applyFont="1" applyBorder="1"/>
    <xf numFmtId="43" fontId="0" fillId="0" borderId="16" xfId="1" applyFont="1" applyBorder="1"/>
    <xf numFmtId="43" fontId="0" fillId="0" borderId="18" xfId="1" applyFont="1" applyBorder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8" xfId="0" applyFont="1" applyBorder="1"/>
    <xf numFmtId="43" fontId="0" fillId="0" borderId="20" xfId="0" applyNumberFormat="1" applyBorder="1"/>
    <xf numFmtId="43" fontId="0" fillId="0" borderId="0" xfId="1" applyFont="1" applyFill="1"/>
    <xf numFmtId="43" fontId="0" fillId="0" borderId="13" xfId="1" applyFont="1" applyBorder="1"/>
    <xf numFmtId="43" fontId="0" fillId="0" borderId="14" xfId="1" applyFont="1" applyBorder="1"/>
    <xf numFmtId="43" fontId="0" fillId="0" borderId="12" xfId="1" applyFont="1" applyBorder="1"/>
    <xf numFmtId="43" fontId="0" fillId="0" borderId="7" xfId="1" applyFont="1" applyBorder="1"/>
    <xf numFmtId="43" fontId="0" fillId="0" borderId="15" xfId="1" applyFont="1" applyBorder="1"/>
    <xf numFmtId="43" fontId="0" fillId="0" borderId="17" xfId="1" applyFont="1" applyBorder="1"/>
    <xf numFmtId="43" fontId="0" fillId="0" borderId="19" xfId="1" applyFont="1" applyBorder="1"/>
    <xf numFmtId="0" fontId="2" fillId="0" borderId="0" xfId="0" applyFont="1" applyAlignment="1">
      <alignment vertical="center"/>
    </xf>
    <xf numFmtId="43" fontId="0" fillId="2" borderId="0" xfId="0" applyNumberFormat="1" applyFill="1"/>
    <xf numFmtId="43" fontId="0" fillId="0" borderId="2" xfId="1" applyFont="1" applyFill="1" applyBorder="1"/>
    <xf numFmtId="43" fontId="2" fillId="0" borderId="0" xfId="1" applyFont="1" applyFill="1"/>
    <xf numFmtId="43" fontId="0" fillId="0" borderId="1" xfId="1" applyFont="1" applyFill="1" applyBorder="1"/>
    <xf numFmtId="4" fontId="0" fillId="0" borderId="0" xfId="0" applyNumberFormat="1"/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6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7D45-32B4-4E6D-BB10-B2E4A8991A21}">
  <dimension ref="A1:U79"/>
  <sheetViews>
    <sheetView zoomScaleNormal="100" workbookViewId="0">
      <pane ySplit="9" topLeftCell="A22" activePane="bottomLeft" state="frozen"/>
      <selection activeCell="N65" sqref="N65"/>
      <selection pane="bottomLeft" activeCell="F30" sqref="F30"/>
    </sheetView>
  </sheetViews>
  <sheetFormatPr defaultRowHeight="14.5" x14ac:dyDescent="0.35"/>
  <cols>
    <col min="1" max="1" width="35.7265625" bestFit="1" customWidth="1"/>
    <col min="2" max="2" width="18.7265625" customWidth="1"/>
    <col min="3" max="3" width="3" customWidth="1"/>
    <col min="4" max="4" width="16.7265625" customWidth="1"/>
    <col min="5" max="5" width="3" customWidth="1"/>
    <col min="6" max="6" width="15.1796875" customWidth="1"/>
    <col min="7" max="7" width="3" customWidth="1"/>
    <col min="8" max="8" width="10.26953125" bestFit="1" customWidth="1"/>
    <col min="9" max="9" width="3" customWidth="1"/>
    <col min="10" max="10" width="20.26953125" bestFit="1" customWidth="1"/>
    <col min="11" max="11" width="3" customWidth="1"/>
    <col min="12" max="12" width="14.81640625" customWidth="1"/>
    <col min="13" max="13" width="3" customWidth="1"/>
    <col min="14" max="14" width="14.26953125" customWidth="1"/>
    <col min="15" max="15" width="3.1796875" customWidth="1"/>
    <col min="16" max="16" width="14.453125" customWidth="1"/>
    <col min="17" max="18" width="3" customWidth="1"/>
    <col min="19" max="19" width="11.26953125" bestFit="1" customWidth="1"/>
    <col min="21" max="21" width="11.54296875" bestFit="1" customWidth="1"/>
  </cols>
  <sheetData>
    <row r="1" spans="1:19" x14ac:dyDescent="0.35">
      <c r="A1" s="58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35">
      <c r="A3" t="s">
        <v>0</v>
      </c>
    </row>
    <row r="5" spans="1:19" x14ac:dyDescent="0.35">
      <c r="A5" t="s">
        <v>1</v>
      </c>
      <c r="B5" s="1">
        <v>44946</v>
      </c>
    </row>
    <row r="7" spans="1:19" x14ac:dyDescent="0.35">
      <c r="A7" t="s">
        <v>2</v>
      </c>
      <c r="B7" s="1">
        <v>44926</v>
      </c>
    </row>
    <row r="9" spans="1:19" ht="43.5" x14ac:dyDescent="0.35">
      <c r="B9" s="6" t="s">
        <v>109</v>
      </c>
      <c r="D9" s="5" t="s">
        <v>111</v>
      </c>
      <c r="F9" s="6" t="s">
        <v>110</v>
      </c>
      <c r="H9" s="5" t="s">
        <v>63</v>
      </c>
      <c r="J9" s="5" t="s">
        <v>112</v>
      </c>
      <c r="K9" s="5"/>
      <c r="L9" s="5" t="s">
        <v>113</v>
      </c>
      <c r="N9" s="5" t="s">
        <v>114</v>
      </c>
      <c r="O9" s="5"/>
      <c r="P9" s="5" t="s">
        <v>115</v>
      </c>
      <c r="S9" s="5" t="s">
        <v>108</v>
      </c>
    </row>
    <row r="11" spans="1:19" x14ac:dyDescent="0.35">
      <c r="A11" s="3" t="s">
        <v>8</v>
      </c>
    </row>
    <row r="12" spans="1:19" ht="7.5" customHeight="1" x14ac:dyDescent="0.35"/>
    <row r="13" spans="1:19" x14ac:dyDescent="0.35">
      <c r="A13" t="s">
        <v>69</v>
      </c>
      <c r="B13" s="43">
        <v>50738.82</v>
      </c>
      <c r="D13" s="43"/>
      <c r="F13" s="43">
        <f>D13+B13</f>
        <v>50738.82</v>
      </c>
      <c r="H13" s="43">
        <v>0</v>
      </c>
      <c r="J13" s="43">
        <v>373002.8</v>
      </c>
      <c r="K13" s="43"/>
      <c r="L13" s="43"/>
      <c r="M13" s="43"/>
      <c r="N13" s="43"/>
      <c r="O13" s="23"/>
      <c r="P13" s="43">
        <f t="shared" ref="P13:P19" si="0">J13+L13+N13</f>
        <v>373002.8</v>
      </c>
      <c r="Q13" s="43"/>
      <c r="R13" s="43"/>
      <c r="S13" s="43"/>
    </row>
    <row r="14" spans="1:19" x14ac:dyDescent="0.35">
      <c r="A14" t="s">
        <v>75</v>
      </c>
      <c r="B14" s="43">
        <v>10396.83</v>
      </c>
      <c r="D14" s="43"/>
      <c r="F14" s="43">
        <f t="shared" ref="F14:F19" si="1">B14</f>
        <v>10396.83</v>
      </c>
      <c r="H14" s="43"/>
      <c r="J14" s="43">
        <v>3621.27</v>
      </c>
      <c r="K14" s="43"/>
      <c r="L14" s="43"/>
      <c r="M14" s="43"/>
      <c r="N14" s="43"/>
      <c r="O14" s="23"/>
      <c r="P14" s="43">
        <f t="shared" si="0"/>
        <v>3621.27</v>
      </c>
      <c r="Q14" s="43"/>
      <c r="R14" s="43"/>
      <c r="S14" s="43"/>
    </row>
    <row r="15" spans="1:19" x14ac:dyDescent="0.35">
      <c r="B15" s="43"/>
      <c r="D15" s="43"/>
      <c r="F15" s="43">
        <f t="shared" si="1"/>
        <v>0</v>
      </c>
      <c r="H15" s="43">
        <v>0</v>
      </c>
      <c r="J15" s="43"/>
      <c r="K15" s="43"/>
      <c r="L15" s="43"/>
      <c r="M15" s="43"/>
      <c r="N15" s="43"/>
      <c r="O15" s="23"/>
      <c r="P15" s="43">
        <f t="shared" si="0"/>
        <v>0</v>
      </c>
      <c r="Q15" s="43"/>
      <c r="R15" s="43"/>
      <c r="S15" s="43"/>
    </row>
    <row r="16" spans="1:19" x14ac:dyDescent="0.35">
      <c r="B16" s="4"/>
      <c r="D16" s="4"/>
      <c r="F16" s="43">
        <f t="shared" si="1"/>
        <v>0</v>
      </c>
      <c r="H16" s="4">
        <v>0</v>
      </c>
      <c r="J16" s="4"/>
      <c r="K16" s="4"/>
      <c r="L16" s="4"/>
      <c r="M16" s="4"/>
      <c r="N16" s="4"/>
      <c r="O16" s="19"/>
      <c r="P16" s="43">
        <f t="shared" si="0"/>
        <v>0</v>
      </c>
      <c r="Q16" s="4"/>
      <c r="R16" s="4"/>
      <c r="S16" s="4"/>
    </row>
    <row r="17" spans="1:19" x14ac:dyDescent="0.35">
      <c r="B17" s="4"/>
      <c r="D17" s="4"/>
      <c r="F17" s="43">
        <f t="shared" si="1"/>
        <v>0</v>
      </c>
      <c r="H17" s="4">
        <v>0</v>
      </c>
      <c r="J17" s="4"/>
      <c r="K17" s="4"/>
      <c r="L17" s="4"/>
      <c r="M17" s="4"/>
      <c r="N17" s="4"/>
      <c r="O17" s="19"/>
      <c r="P17" s="43">
        <f t="shared" si="0"/>
        <v>0</v>
      </c>
      <c r="Q17" s="4"/>
      <c r="R17" s="4"/>
      <c r="S17" s="4"/>
    </row>
    <row r="18" spans="1:19" x14ac:dyDescent="0.35">
      <c r="B18" s="4"/>
      <c r="D18" s="4"/>
      <c r="F18" s="43">
        <f t="shared" si="1"/>
        <v>0</v>
      </c>
      <c r="H18" s="4">
        <v>0</v>
      </c>
      <c r="J18" s="4"/>
      <c r="K18" s="4"/>
      <c r="L18" s="4"/>
      <c r="M18" s="4"/>
      <c r="N18" s="4"/>
      <c r="O18" s="19"/>
      <c r="P18" s="43">
        <f t="shared" si="0"/>
        <v>0</v>
      </c>
      <c r="Q18" s="4"/>
      <c r="R18" s="4"/>
      <c r="S18" s="4"/>
    </row>
    <row r="19" spans="1:19" x14ac:dyDescent="0.35">
      <c r="B19" s="8"/>
      <c r="D19" s="8"/>
      <c r="F19" s="43">
        <f t="shared" si="1"/>
        <v>0</v>
      </c>
      <c r="H19" s="8"/>
      <c r="J19" s="8"/>
      <c r="K19" s="19"/>
      <c r="L19" s="8">
        <v>0</v>
      </c>
      <c r="M19" s="4"/>
      <c r="N19" s="8">
        <v>0</v>
      </c>
      <c r="O19" s="19"/>
      <c r="P19" s="43">
        <f t="shared" si="0"/>
        <v>0</v>
      </c>
      <c r="Q19" s="4"/>
      <c r="R19" s="4"/>
      <c r="S19" s="8">
        <v>0</v>
      </c>
    </row>
    <row r="20" spans="1:19" x14ac:dyDescent="0.35">
      <c r="B20" s="4"/>
      <c r="F20" s="4"/>
      <c r="H20" s="4"/>
      <c r="J20" s="4"/>
      <c r="K20" s="4"/>
      <c r="L20" s="4"/>
      <c r="M20" s="4"/>
      <c r="N20" s="4"/>
      <c r="O20" s="19"/>
      <c r="P20" s="4"/>
      <c r="Q20" s="4"/>
      <c r="R20" s="4"/>
      <c r="S20" s="4"/>
    </row>
    <row r="21" spans="1:19" x14ac:dyDescent="0.35">
      <c r="A21" t="s">
        <v>4</v>
      </c>
      <c r="B21" s="7">
        <f>SUM(B13:B19)</f>
        <v>61135.65</v>
      </c>
      <c r="D21" s="7">
        <f>SUM(D13:D19)</f>
        <v>0</v>
      </c>
      <c r="F21" s="7">
        <f>SUM(F13:F19)</f>
        <v>61135.65</v>
      </c>
      <c r="H21" s="7">
        <f>SUM(H13:H19)</f>
        <v>0</v>
      </c>
      <c r="J21" s="7">
        <f>SUM(J13:J19)</f>
        <v>376624.07</v>
      </c>
      <c r="K21" s="19"/>
      <c r="L21" s="7">
        <f>SUM(L13:L19)</f>
        <v>0</v>
      </c>
      <c r="M21" s="4"/>
      <c r="N21" s="7">
        <f>SUM(N13:N19)</f>
        <v>0</v>
      </c>
      <c r="O21" s="19"/>
      <c r="P21" s="7">
        <f>SUM(P13:P19)</f>
        <v>376624.07</v>
      </c>
      <c r="Q21" s="4"/>
      <c r="R21" s="4"/>
      <c r="S21" s="7">
        <f>SUM(S13:S19)</f>
        <v>0</v>
      </c>
    </row>
    <row r="22" spans="1:19" x14ac:dyDescent="0.35">
      <c r="J22" s="4"/>
      <c r="K22" s="4"/>
      <c r="M22" s="4"/>
      <c r="N22" s="4"/>
      <c r="O22" s="19"/>
      <c r="P22" s="4"/>
      <c r="Q22" s="4"/>
      <c r="R22" s="4"/>
      <c r="S22" s="4"/>
    </row>
    <row r="23" spans="1:19" x14ac:dyDescent="0.35">
      <c r="J23" s="43"/>
      <c r="K23" s="43"/>
      <c r="M23" s="43"/>
      <c r="N23" s="43"/>
      <c r="O23" s="23"/>
      <c r="P23" s="43"/>
      <c r="Q23" s="43"/>
      <c r="R23" s="43"/>
      <c r="S23" s="43"/>
    </row>
    <row r="24" spans="1:19" x14ac:dyDescent="0.35">
      <c r="A24" s="3" t="s">
        <v>5</v>
      </c>
      <c r="J24" s="43"/>
      <c r="K24" s="43"/>
      <c r="M24" s="43"/>
      <c r="N24" s="43"/>
      <c r="O24" s="23"/>
      <c r="P24" s="43"/>
      <c r="Q24" s="43"/>
      <c r="R24" s="43"/>
      <c r="S24" s="43"/>
    </row>
    <row r="25" spans="1:19" x14ac:dyDescent="0.35">
      <c r="J25" s="43"/>
      <c r="K25" s="43"/>
      <c r="M25" s="43"/>
      <c r="N25" s="43"/>
      <c r="O25" s="23"/>
      <c r="P25" s="43"/>
      <c r="Q25" s="43"/>
      <c r="R25" s="43"/>
      <c r="S25" s="43"/>
    </row>
    <row r="26" spans="1:19" x14ac:dyDescent="0.35">
      <c r="B26" s="43"/>
      <c r="F26" s="43">
        <f t="shared" ref="F26:F37" si="2">D26+B26</f>
        <v>0</v>
      </c>
      <c r="H26" s="43">
        <v>0</v>
      </c>
      <c r="J26" s="43"/>
      <c r="K26" s="43"/>
      <c r="L26" s="43"/>
      <c r="M26" s="43"/>
      <c r="N26" s="43"/>
      <c r="O26" s="23"/>
      <c r="P26" s="43">
        <f t="shared" ref="P26:P37" si="3">J26+L26+N26</f>
        <v>0</v>
      </c>
      <c r="Q26" s="43"/>
      <c r="R26" s="43"/>
      <c r="S26" s="43"/>
    </row>
    <row r="27" spans="1:19" x14ac:dyDescent="0.35">
      <c r="B27" s="43"/>
      <c r="F27" s="43">
        <f t="shared" si="2"/>
        <v>0</v>
      </c>
      <c r="H27" s="43">
        <v>0</v>
      </c>
      <c r="J27" s="43"/>
      <c r="K27" s="43"/>
      <c r="L27" s="43"/>
      <c r="M27" s="43"/>
      <c r="N27" s="43"/>
      <c r="O27" s="23"/>
      <c r="P27" s="43">
        <f t="shared" si="3"/>
        <v>0</v>
      </c>
      <c r="Q27" s="43"/>
      <c r="R27" s="43"/>
      <c r="S27" s="43"/>
    </row>
    <row r="28" spans="1:19" x14ac:dyDescent="0.35">
      <c r="B28" s="43"/>
      <c r="D28" s="10"/>
      <c r="F28" s="43">
        <f t="shared" si="2"/>
        <v>0</v>
      </c>
      <c r="H28" s="43">
        <v>0</v>
      </c>
      <c r="J28" s="43"/>
      <c r="K28" s="43"/>
      <c r="M28" s="43"/>
      <c r="N28" s="43"/>
      <c r="O28" s="23"/>
      <c r="P28" s="43">
        <f t="shared" si="3"/>
        <v>0</v>
      </c>
      <c r="Q28" s="43"/>
      <c r="R28" s="43"/>
      <c r="S28" s="43"/>
    </row>
    <row r="29" spans="1:19" x14ac:dyDescent="0.35">
      <c r="B29" s="43"/>
      <c r="F29" s="43">
        <f t="shared" si="2"/>
        <v>0</v>
      </c>
      <c r="H29" s="43">
        <v>0</v>
      </c>
      <c r="J29" s="43"/>
      <c r="K29" s="43"/>
      <c r="L29" s="43"/>
      <c r="M29" s="43"/>
      <c r="N29" s="43"/>
      <c r="O29" s="23"/>
      <c r="P29" s="43">
        <f t="shared" si="3"/>
        <v>0</v>
      </c>
      <c r="Q29" s="43"/>
      <c r="R29" s="43"/>
      <c r="S29" s="43"/>
    </row>
    <row r="30" spans="1:19" x14ac:dyDescent="0.35">
      <c r="B30" s="43"/>
      <c r="F30" s="43">
        <f t="shared" si="2"/>
        <v>0</v>
      </c>
      <c r="H30" s="43">
        <v>0</v>
      </c>
      <c r="J30" s="43"/>
      <c r="K30" s="43"/>
      <c r="L30" s="43"/>
      <c r="M30" s="43"/>
      <c r="N30" s="43"/>
      <c r="O30" s="23"/>
      <c r="P30" s="43">
        <f t="shared" si="3"/>
        <v>0</v>
      </c>
      <c r="Q30" s="43"/>
      <c r="R30" s="43"/>
      <c r="S30" s="43"/>
    </row>
    <row r="31" spans="1:19" x14ac:dyDescent="0.35">
      <c r="B31" s="43"/>
      <c r="F31" s="43">
        <f t="shared" si="2"/>
        <v>0</v>
      </c>
      <c r="H31" s="43">
        <v>0</v>
      </c>
      <c r="J31" s="43"/>
      <c r="K31" s="43"/>
      <c r="L31" s="43"/>
      <c r="M31" s="43"/>
      <c r="N31" s="43"/>
      <c r="O31" s="23"/>
      <c r="P31" s="43">
        <f t="shared" si="3"/>
        <v>0</v>
      </c>
      <c r="Q31" s="43"/>
      <c r="R31" s="43"/>
      <c r="S31" s="43"/>
    </row>
    <row r="32" spans="1:19" x14ac:dyDescent="0.35">
      <c r="B32" s="43"/>
      <c r="D32" s="10"/>
      <c r="F32" s="43">
        <f t="shared" si="2"/>
        <v>0</v>
      </c>
      <c r="H32" s="43">
        <v>0</v>
      </c>
      <c r="J32" s="43"/>
      <c r="K32" s="43"/>
      <c r="M32" s="43"/>
      <c r="N32" s="43"/>
      <c r="O32" s="23"/>
      <c r="P32" s="43">
        <f t="shared" si="3"/>
        <v>0</v>
      </c>
      <c r="Q32" s="43"/>
      <c r="R32" s="43"/>
      <c r="S32" s="43"/>
    </row>
    <row r="33" spans="1:21" x14ac:dyDescent="0.35">
      <c r="B33" s="43"/>
      <c r="F33" s="43">
        <f t="shared" si="2"/>
        <v>0</v>
      </c>
      <c r="H33" s="43">
        <v>0</v>
      </c>
      <c r="J33" s="43"/>
      <c r="K33" s="43"/>
      <c r="L33" s="43"/>
      <c r="M33" s="43"/>
      <c r="N33" s="43"/>
      <c r="O33" s="23"/>
      <c r="P33" s="43">
        <f t="shared" si="3"/>
        <v>0</v>
      </c>
      <c r="Q33" s="43"/>
      <c r="R33" s="43"/>
      <c r="S33" s="43"/>
    </row>
    <row r="34" spans="1:21" x14ac:dyDescent="0.35">
      <c r="B34" s="43"/>
      <c r="D34" s="10"/>
      <c r="F34" s="43">
        <f t="shared" si="2"/>
        <v>0</v>
      </c>
      <c r="H34" s="43">
        <v>0</v>
      </c>
      <c r="J34" s="43"/>
      <c r="K34" s="43"/>
      <c r="L34" s="43"/>
      <c r="M34" s="43"/>
      <c r="N34" s="43"/>
      <c r="O34" s="23"/>
      <c r="P34" s="43">
        <f t="shared" si="3"/>
        <v>0</v>
      </c>
      <c r="Q34" s="43"/>
      <c r="R34" s="43"/>
      <c r="S34" s="43"/>
    </row>
    <row r="35" spans="1:21" x14ac:dyDescent="0.35">
      <c r="A35" t="s">
        <v>76</v>
      </c>
      <c r="B35" s="43">
        <v>14211.78</v>
      </c>
      <c r="D35" s="10"/>
      <c r="F35" s="43">
        <f t="shared" si="2"/>
        <v>14211.78</v>
      </c>
      <c r="H35" s="43">
        <v>0</v>
      </c>
      <c r="J35" s="43">
        <v>14211.78</v>
      </c>
      <c r="K35" s="43"/>
      <c r="M35" s="43"/>
      <c r="N35" s="43"/>
      <c r="O35" s="23"/>
      <c r="P35" s="43">
        <f t="shared" si="3"/>
        <v>14211.78</v>
      </c>
      <c r="Q35" s="43"/>
      <c r="R35" s="43"/>
      <c r="S35" s="43"/>
    </row>
    <row r="36" spans="1:21" x14ac:dyDescent="0.35">
      <c r="A36" t="s">
        <v>70</v>
      </c>
      <c r="B36" s="43">
        <v>7321.22</v>
      </c>
      <c r="D36" s="10"/>
      <c r="F36" s="43">
        <f t="shared" si="2"/>
        <v>7321.22</v>
      </c>
      <c r="H36" s="43">
        <v>0</v>
      </c>
      <c r="J36" s="43">
        <v>7321.22</v>
      </c>
      <c r="K36" s="43"/>
      <c r="L36" s="43"/>
      <c r="M36" s="43"/>
      <c r="N36" s="43"/>
      <c r="O36" s="23"/>
      <c r="P36" s="43">
        <f t="shared" si="3"/>
        <v>7321.22</v>
      </c>
      <c r="Q36" s="43"/>
      <c r="R36" s="43"/>
      <c r="S36" s="43"/>
    </row>
    <row r="37" spans="1:21" x14ac:dyDescent="0.35">
      <c r="A37" t="s">
        <v>80</v>
      </c>
      <c r="B37" s="53">
        <v>-8882.6299999999992</v>
      </c>
      <c r="D37" s="20"/>
      <c r="F37" s="53">
        <f t="shared" si="2"/>
        <v>-8882.6299999999992</v>
      </c>
      <c r="H37" s="53">
        <v>0</v>
      </c>
      <c r="J37" s="53">
        <v>-8882.6299999999992</v>
      </c>
      <c r="K37" s="23"/>
      <c r="M37" s="43"/>
      <c r="N37" s="53">
        <f>-'Income Statement 12.31.22'!N51</f>
        <v>-336.17</v>
      </c>
      <c r="O37" s="23"/>
      <c r="P37" s="43">
        <f t="shared" si="3"/>
        <v>-9218.7999999999993</v>
      </c>
      <c r="Q37" s="43"/>
      <c r="R37" s="43"/>
      <c r="S37" s="53"/>
    </row>
    <row r="38" spans="1:21" x14ac:dyDescent="0.35">
      <c r="B38" s="4"/>
      <c r="J38" s="4"/>
      <c r="K38" s="4"/>
      <c r="L38" s="7"/>
      <c r="M38" s="4"/>
      <c r="N38" s="4"/>
      <c r="O38" s="19"/>
      <c r="P38" s="4"/>
      <c r="Q38" s="4"/>
      <c r="R38" s="4"/>
      <c r="S38" s="4"/>
    </row>
    <row r="39" spans="1:21" x14ac:dyDescent="0.35">
      <c r="A39" t="s">
        <v>6</v>
      </c>
      <c r="B39" s="7">
        <f>SUM(B26:B37)</f>
        <v>12650.37</v>
      </c>
      <c r="D39" s="7">
        <f>SUM(D26:D37)</f>
        <v>0</v>
      </c>
      <c r="F39" s="13">
        <f>SUM(F26:F37)</f>
        <v>12650.37</v>
      </c>
      <c r="H39" s="13">
        <f>SUM(H26:H37)</f>
        <v>0</v>
      </c>
      <c r="J39" s="13">
        <f>SUM(J26:J37)</f>
        <v>12650.37</v>
      </c>
      <c r="K39" s="19"/>
      <c r="L39" s="7">
        <f>SUM(L26:L37)</f>
        <v>0</v>
      </c>
      <c r="M39" s="4"/>
      <c r="N39" s="7">
        <f>SUM(N26:N37)</f>
        <v>-336.17</v>
      </c>
      <c r="O39" s="19"/>
      <c r="P39" s="7">
        <f>SUM(P26:P37)</f>
        <v>12314.2</v>
      </c>
      <c r="Q39" s="4"/>
      <c r="R39" s="4"/>
      <c r="S39" s="7">
        <f>SUM(S26:S37)</f>
        <v>0</v>
      </c>
    </row>
    <row r="40" spans="1:21" x14ac:dyDescent="0.35">
      <c r="J40" s="4"/>
      <c r="K40" s="4"/>
      <c r="L40" s="4"/>
      <c r="M40" s="4"/>
      <c r="N40" s="4"/>
      <c r="O40" s="19"/>
      <c r="P40" s="4"/>
      <c r="Q40" s="4"/>
      <c r="R40" s="4"/>
      <c r="S40" s="4"/>
    </row>
    <row r="41" spans="1:21" ht="15" thickBot="1" x14ac:dyDescent="0.4">
      <c r="A41" t="s">
        <v>7</v>
      </c>
      <c r="B41" s="11">
        <f>B21+B39</f>
        <v>73786.02</v>
      </c>
      <c r="D41" s="11">
        <f>D21+D39</f>
        <v>0</v>
      </c>
      <c r="F41" s="11">
        <f>F21+F39</f>
        <v>73786.02</v>
      </c>
      <c r="H41" s="11">
        <f>H21+H39</f>
        <v>0</v>
      </c>
      <c r="J41" s="11">
        <f>J21+J39</f>
        <v>389274.44</v>
      </c>
      <c r="K41" s="19"/>
      <c r="L41" s="11">
        <f>L21+L39</f>
        <v>0</v>
      </c>
      <c r="M41" s="4"/>
      <c r="N41" s="11">
        <f>N21+N39</f>
        <v>-336.17</v>
      </c>
      <c r="O41" s="10"/>
      <c r="P41" s="11">
        <f>P21+P39</f>
        <v>388938.27</v>
      </c>
      <c r="Q41" s="4"/>
      <c r="R41" s="4"/>
      <c r="S41" s="11">
        <f>S21+S39</f>
        <v>0</v>
      </c>
    </row>
    <row r="42" spans="1:21" ht="15" thickTop="1" x14ac:dyDescent="0.35">
      <c r="J42" s="4"/>
      <c r="K42" s="4"/>
      <c r="M42" s="4"/>
      <c r="N42" s="4"/>
      <c r="O42" s="19"/>
      <c r="P42" s="4"/>
      <c r="Q42" s="4"/>
      <c r="R42" s="4"/>
      <c r="S42" s="4"/>
    </row>
    <row r="43" spans="1:21" x14ac:dyDescent="0.35">
      <c r="J43" s="4"/>
      <c r="K43" s="4"/>
      <c r="M43" s="4"/>
      <c r="N43" s="4"/>
      <c r="O43" s="19"/>
      <c r="P43" s="4"/>
      <c r="Q43" s="4"/>
      <c r="R43" s="4"/>
      <c r="S43" s="4"/>
    </row>
    <row r="44" spans="1:21" x14ac:dyDescent="0.35">
      <c r="A44" s="3" t="s">
        <v>3</v>
      </c>
      <c r="J44" s="4"/>
      <c r="K44" s="4"/>
      <c r="M44" s="4"/>
      <c r="N44" s="4"/>
      <c r="O44" s="19"/>
      <c r="P44" s="4"/>
      <c r="Q44" s="4"/>
      <c r="R44" s="4"/>
      <c r="S44" s="4"/>
    </row>
    <row r="45" spans="1:21" x14ac:dyDescent="0.35">
      <c r="J45" s="4"/>
      <c r="K45" s="4"/>
      <c r="M45" s="4"/>
      <c r="N45" s="4"/>
      <c r="O45" s="19"/>
      <c r="P45" s="4"/>
      <c r="Q45" s="4"/>
      <c r="R45" s="4"/>
      <c r="S45" s="4"/>
    </row>
    <row r="46" spans="1:21" x14ac:dyDescent="0.35">
      <c r="A46" t="s">
        <v>74</v>
      </c>
      <c r="B46" s="4">
        <v>981.44</v>
      </c>
      <c r="F46" s="4">
        <f>B46+D46</f>
        <v>981.44</v>
      </c>
      <c r="H46" s="4">
        <v>0</v>
      </c>
      <c r="J46" s="4">
        <v>3976.65</v>
      </c>
      <c r="K46" s="4"/>
      <c r="L46" s="4">
        <v>0</v>
      </c>
      <c r="M46" s="4"/>
      <c r="N46" s="4">
        <v>0</v>
      </c>
      <c r="O46" s="19"/>
      <c r="P46" s="43">
        <f t="shared" ref="P46:P50" si="4">J46+L46+N46</f>
        <v>3976.65</v>
      </c>
      <c r="Q46" s="4"/>
      <c r="R46" s="4"/>
      <c r="S46" s="4">
        <v>0</v>
      </c>
    </row>
    <row r="47" spans="1:21" x14ac:dyDescent="0.35">
      <c r="A47" t="s">
        <v>75</v>
      </c>
      <c r="B47" s="4">
        <v>10396.83</v>
      </c>
      <c r="D47" s="10"/>
      <c r="F47" s="4">
        <f t="shared" ref="F47:F49" si="5">B47+D47</f>
        <v>10396.83</v>
      </c>
      <c r="H47" s="4">
        <v>0</v>
      </c>
      <c r="J47" s="4">
        <v>3620.95</v>
      </c>
      <c r="K47" s="4"/>
      <c r="L47" s="4">
        <v>0</v>
      </c>
      <c r="M47" s="4"/>
      <c r="N47" s="4"/>
      <c r="O47" s="19"/>
      <c r="P47" s="43">
        <f t="shared" si="4"/>
        <v>3620.95</v>
      </c>
      <c r="Q47" s="4"/>
      <c r="R47" s="4"/>
      <c r="S47" s="4">
        <v>0</v>
      </c>
    </row>
    <row r="48" spans="1:21" x14ac:dyDescent="0.35">
      <c r="A48" t="s">
        <v>105</v>
      </c>
      <c r="B48" s="19"/>
      <c r="D48" s="10"/>
      <c r="F48" s="4">
        <f t="shared" si="5"/>
        <v>0</v>
      </c>
      <c r="H48" s="19">
        <v>0</v>
      </c>
      <c r="J48" s="19"/>
      <c r="K48" s="19"/>
      <c r="L48" s="19">
        <v>0</v>
      </c>
      <c r="M48" s="19"/>
      <c r="N48" s="19">
        <f>'Income Statement 12.31.22'!N52</f>
        <v>158741</v>
      </c>
      <c r="O48" s="19"/>
      <c r="P48" s="43">
        <f t="shared" si="4"/>
        <v>158741</v>
      </c>
      <c r="Q48" s="19"/>
      <c r="R48" s="19"/>
      <c r="S48" s="19">
        <v>0</v>
      </c>
      <c r="U48" s="10"/>
    </row>
    <row r="49" spans="1:21" x14ac:dyDescent="0.35">
      <c r="A49" t="s">
        <v>106</v>
      </c>
      <c r="B49" s="19"/>
      <c r="D49" s="10">
        <v>0</v>
      </c>
      <c r="F49" s="4">
        <f t="shared" si="5"/>
        <v>0</v>
      </c>
      <c r="H49" s="19">
        <v>0</v>
      </c>
      <c r="J49" s="19"/>
      <c r="K49" s="19"/>
      <c r="L49" s="19"/>
      <c r="M49" s="19"/>
      <c r="N49" s="19">
        <f>'Income Statement 12.31.22'!N53</f>
        <v>8250</v>
      </c>
      <c r="O49" s="19"/>
      <c r="P49" s="43">
        <f t="shared" si="4"/>
        <v>8250</v>
      </c>
      <c r="Q49" s="19"/>
      <c r="R49" s="19"/>
      <c r="S49" s="19"/>
      <c r="U49" s="10"/>
    </row>
    <row r="50" spans="1:21" x14ac:dyDescent="0.35">
      <c r="B50" s="8"/>
      <c r="D50" s="20">
        <v>0</v>
      </c>
      <c r="F50" s="8"/>
      <c r="H50" s="8">
        <v>0</v>
      </c>
      <c r="J50" s="8"/>
      <c r="K50" s="19"/>
      <c r="L50" s="19"/>
      <c r="M50" s="4"/>
      <c r="N50" s="8"/>
      <c r="O50" s="19"/>
      <c r="P50" s="43">
        <f t="shared" si="4"/>
        <v>0</v>
      </c>
      <c r="Q50" s="4"/>
      <c r="R50" s="4"/>
      <c r="S50" s="8"/>
      <c r="U50" s="10"/>
    </row>
    <row r="51" spans="1:21" x14ac:dyDescent="0.35">
      <c r="B51" s="4"/>
      <c r="F51" s="4"/>
      <c r="J51" s="4"/>
      <c r="K51" s="4"/>
      <c r="L51" s="7"/>
      <c r="M51" s="4"/>
      <c r="N51" s="4"/>
      <c r="O51" s="19"/>
      <c r="P51" s="4"/>
      <c r="Q51" s="4"/>
      <c r="R51" s="4"/>
      <c r="S51" s="4"/>
    </row>
    <row r="52" spans="1:21" x14ac:dyDescent="0.35">
      <c r="A52" t="s">
        <v>9</v>
      </c>
      <c r="B52" s="7">
        <f>SUM(B46:B50)</f>
        <v>11378.27</v>
      </c>
      <c r="D52" s="7">
        <f>SUM(D46:D50)</f>
        <v>0</v>
      </c>
      <c r="F52" s="7">
        <f>SUM(F46:F50)</f>
        <v>11378.27</v>
      </c>
      <c r="H52" s="7">
        <f>SUM(H46:H50)</f>
        <v>0</v>
      </c>
      <c r="J52" s="7">
        <f>SUM(J46:J50)</f>
        <v>7597.6</v>
      </c>
      <c r="K52" s="19"/>
      <c r="L52" s="7">
        <f>SUM(L46:L50)</f>
        <v>0</v>
      </c>
      <c r="M52" s="4"/>
      <c r="N52" s="7">
        <f>SUM(N46:N50)</f>
        <v>166991</v>
      </c>
      <c r="O52" s="19"/>
      <c r="P52" s="7">
        <f>SUM(P46:P50)</f>
        <v>174588.6</v>
      </c>
      <c r="Q52" s="4"/>
      <c r="R52" s="4"/>
      <c r="S52" s="7">
        <f>SUM(S46:S50)</f>
        <v>0</v>
      </c>
    </row>
    <row r="53" spans="1:21" x14ac:dyDescent="0.35">
      <c r="J53" s="4"/>
      <c r="K53" s="4"/>
      <c r="M53" s="4"/>
      <c r="N53" s="4"/>
      <c r="O53" s="19"/>
      <c r="P53" s="4"/>
      <c r="Q53" s="4"/>
      <c r="R53" s="4"/>
      <c r="S53" s="4"/>
    </row>
    <row r="54" spans="1:21" x14ac:dyDescent="0.35">
      <c r="A54" s="2" t="s">
        <v>17</v>
      </c>
      <c r="J54" s="4"/>
      <c r="K54" s="4"/>
      <c r="M54" s="4"/>
      <c r="N54" s="4"/>
      <c r="O54" s="19"/>
      <c r="P54" s="4"/>
      <c r="Q54" s="4"/>
      <c r="R54" s="4"/>
      <c r="S54" s="4"/>
    </row>
    <row r="55" spans="1:21" x14ac:dyDescent="0.35">
      <c r="J55" s="4"/>
      <c r="K55" s="4"/>
      <c r="M55" s="4"/>
      <c r="N55" s="4"/>
      <c r="O55" s="19"/>
      <c r="P55" s="4"/>
      <c r="Q55" s="4"/>
      <c r="R55" s="4"/>
      <c r="S55" s="4"/>
    </row>
    <row r="56" spans="1:21" x14ac:dyDescent="0.35">
      <c r="A56" t="s">
        <v>15</v>
      </c>
      <c r="B56" s="4">
        <v>0</v>
      </c>
      <c r="D56" s="4">
        <v>0</v>
      </c>
      <c r="F56" s="4">
        <f>D56+B56</f>
        <v>0</v>
      </c>
      <c r="H56" s="4">
        <v>0</v>
      </c>
      <c r="J56" s="4">
        <v>0</v>
      </c>
      <c r="K56" s="4"/>
      <c r="L56" s="4">
        <v>0</v>
      </c>
      <c r="M56" s="4"/>
      <c r="N56" s="4">
        <v>0</v>
      </c>
      <c r="O56" s="19"/>
      <c r="P56" s="43">
        <f t="shared" ref="P56:P58" si="6">J56+L56+N56</f>
        <v>0</v>
      </c>
      <c r="Q56" s="4"/>
      <c r="R56" s="4"/>
      <c r="S56" s="4">
        <v>0</v>
      </c>
    </row>
    <row r="57" spans="1:21" x14ac:dyDescent="0.35">
      <c r="B57" s="4">
        <v>0</v>
      </c>
      <c r="D57" s="4">
        <v>0</v>
      </c>
      <c r="F57" s="4">
        <v>0</v>
      </c>
      <c r="H57" s="4">
        <v>0</v>
      </c>
      <c r="J57" s="4"/>
      <c r="K57" s="4"/>
      <c r="L57" s="4">
        <v>0</v>
      </c>
      <c r="M57" s="4"/>
      <c r="N57" s="4">
        <v>0</v>
      </c>
      <c r="O57" s="19"/>
      <c r="P57" s="43">
        <f t="shared" si="6"/>
        <v>0</v>
      </c>
      <c r="Q57" s="4"/>
      <c r="R57" s="4"/>
      <c r="S57" s="4">
        <v>0</v>
      </c>
    </row>
    <row r="58" spans="1:21" x14ac:dyDescent="0.35">
      <c r="B58" s="4">
        <v>0</v>
      </c>
      <c r="D58" s="4">
        <v>0</v>
      </c>
      <c r="F58" s="4">
        <v>0</v>
      </c>
      <c r="H58" s="4">
        <v>0</v>
      </c>
      <c r="J58" s="4"/>
      <c r="K58" s="4"/>
      <c r="L58" s="4">
        <v>0</v>
      </c>
      <c r="M58" s="4"/>
      <c r="N58" s="4">
        <v>0</v>
      </c>
      <c r="O58" s="19"/>
      <c r="P58" s="43">
        <f t="shared" si="6"/>
        <v>0</v>
      </c>
      <c r="Q58" s="4"/>
      <c r="R58" s="4"/>
      <c r="S58" s="4">
        <v>0</v>
      </c>
    </row>
    <row r="59" spans="1:21" x14ac:dyDescent="0.35">
      <c r="B59" s="4"/>
      <c r="F59" s="4"/>
      <c r="H59" s="9"/>
      <c r="J59" s="4"/>
      <c r="K59" s="4"/>
      <c r="M59" s="4"/>
      <c r="N59" s="4"/>
      <c r="O59" s="19"/>
      <c r="P59" s="4"/>
      <c r="Q59" s="4"/>
      <c r="R59" s="4"/>
      <c r="S59" s="4"/>
    </row>
    <row r="60" spans="1:21" x14ac:dyDescent="0.35">
      <c r="A60" t="s">
        <v>16</v>
      </c>
      <c r="B60" s="7">
        <f>SUM(B56:B58)</f>
        <v>0</v>
      </c>
      <c r="D60" s="13">
        <f>SUM(D56:D58)</f>
        <v>0</v>
      </c>
      <c r="F60" s="7">
        <f>SUM(F56:F59)</f>
        <v>0</v>
      </c>
      <c r="H60" s="13">
        <f>SUM(H56:H59)</f>
        <v>0</v>
      </c>
      <c r="J60" s="7">
        <f>SUM(J56:J59)</f>
        <v>0</v>
      </c>
      <c r="K60" s="19"/>
      <c r="L60" s="7">
        <f>SUM(L56:L59)</f>
        <v>0</v>
      </c>
      <c r="M60" s="4"/>
      <c r="N60" s="7">
        <f>SUM(N56:N59)</f>
        <v>0</v>
      </c>
      <c r="O60" s="19"/>
      <c r="P60" s="7">
        <f>SUM(P56:P59)</f>
        <v>0</v>
      </c>
      <c r="Q60" s="4"/>
      <c r="R60" s="4"/>
      <c r="S60" s="7">
        <f>SUM(S56:S59)</f>
        <v>0</v>
      </c>
    </row>
    <row r="61" spans="1:21" x14ac:dyDescent="0.35">
      <c r="J61" s="4"/>
      <c r="K61" s="4"/>
      <c r="M61" s="4"/>
      <c r="N61" s="4"/>
      <c r="O61" s="19"/>
      <c r="P61" s="4"/>
      <c r="Q61" s="4"/>
      <c r="R61" s="4"/>
      <c r="S61" s="4"/>
    </row>
    <row r="62" spans="1:21" x14ac:dyDescent="0.35">
      <c r="J62" s="4"/>
      <c r="K62" s="4"/>
      <c r="M62" s="4"/>
      <c r="N62" s="4"/>
      <c r="O62" s="19"/>
      <c r="P62" s="4"/>
      <c r="Q62" s="4"/>
      <c r="R62" s="4"/>
      <c r="S62" s="4"/>
    </row>
    <row r="63" spans="1:21" x14ac:dyDescent="0.35">
      <c r="A63" t="s">
        <v>10</v>
      </c>
      <c r="J63" s="4"/>
      <c r="K63" s="4"/>
      <c r="M63" s="4"/>
      <c r="N63" s="4"/>
      <c r="O63" s="19"/>
      <c r="P63" s="4"/>
      <c r="Q63" s="4"/>
      <c r="R63" s="4"/>
      <c r="S63" s="4"/>
    </row>
    <row r="64" spans="1:21" x14ac:dyDescent="0.35">
      <c r="J64" s="4"/>
      <c r="K64" s="4"/>
      <c r="M64" s="4"/>
      <c r="N64" s="4"/>
      <c r="O64" s="19"/>
      <c r="P64" s="4"/>
      <c r="Q64" s="4"/>
      <c r="R64" s="4"/>
      <c r="S64" s="4"/>
    </row>
    <row r="65" spans="1:21" x14ac:dyDescent="0.35">
      <c r="A65" t="s">
        <v>11</v>
      </c>
      <c r="B65" s="4"/>
      <c r="D65" s="10"/>
      <c r="F65" s="4">
        <f>D65+B65</f>
        <v>0</v>
      </c>
      <c r="H65" s="4">
        <v>0</v>
      </c>
      <c r="J65" s="4">
        <f>'Income Statement 12.31.22'!J61</f>
        <v>1049568.77</v>
      </c>
      <c r="K65" s="4"/>
      <c r="L65" s="4">
        <v>0</v>
      </c>
      <c r="M65" s="4"/>
      <c r="N65" s="4">
        <f>-N52+N41</f>
        <v>-167327.17000000001</v>
      </c>
      <c r="O65" s="19"/>
      <c r="P65" s="4">
        <f>'Income Statement 12.31.22'!P78</f>
        <v>925804</v>
      </c>
      <c r="Q65" s="4"/>
      <c r="R65" s="4"/>
      <c r="S65" s="4">
        <v>0</v>
      </c>
      <c r="U65" s="10"/>
    </row>
    <row r="66" spans="1:21" x14ac:dyDescent="0.35">
      <c r="A66" t="s">
        <v>12</v>
      </c>
      <c r="B66" s="4">
        <v>61882</v>
      </c>
      <c r="D66" s="10"/>
      <c r="F66" s="4">
        <f t="shared" ref="F66:F70" si="7">D66+B66</f>
        <v>61882</v>
      </c>
      <c r="H66" s="4">
        <v>0</v>
      </c>
      <c r="J66" s="4">
        <v>61882</v>
      </c>
      <c r="K66" s="4"/>
      <c r="L66" s="4">
        <v>0</v>
      </c>
      <c r="M66" s="4"/>
      <c r="N66" s="4">
        <v>0</v>
      </c>
      <c r="O66" s="19"/>
      <c r="P66" s="43">
        <f t="shared" ref="P66:P69" si="8">J66+L66+N66</f>
        <v>61882</v>
      </c>
      <c r="Q66" s="4"/>
      <c r="R66" s="4"/>
      <c r="S66" s="4">
        <v>0</v>
      </c>
    </row>
    <row r="67" spans="1:21" x14ac:dyDescent="0.35">
      <c r="A67" t="s">
        <v>13</v>
      </c>
      <c r="B67" s="4">
        <v>7388</v>
      </c>
      <c r="D67" s="10"/>
      <c r="F67" s="4">
        <f t="shared" si="7"/>
        <v>7388</v>
      </c>
      <c r="H67" s="4">
        <v>0</v>
      </c>
      <c r="J67" s="4">
        <v>7388</v>
      </c>
      <c r="K67" s="4"/>
      <c r="L67" s="4">
        <v>0</v>
      </c>
      <c r="M67" s="4"/>
      <c r="N67" s="4">
        <v>0</v>
      </c>
      <c r="O67" s="19"/>
      <c r="P67" s="43">
        <f t="shared" si="8"/>
        <v>7388</v>
      </c>
      <c r="Q67" s="4"/>
      <c r="R67" s="4"/>
      <c r="S67" s="4">
        <v>0</v>
      </c>
    </row>
    <row r="68" spans="1:21" x14ac:dyDescent="0.35">
      <c r="A68" t="s">
        <v>42</v>
      </c>
      <c r="B68" s="4"/>
      <c r="D68" s="10"/>
      <c r="F68" s="4">
        <f t="shared" si="7"/>
        <v>0</v>
      </c>
      <c r="H68" s="4">
        <v>0</v>
      </c>
      <c r="J68" s="4">
        <v>-730300</v>
      </c>
      <c r="K68" s="4"/>
      <c r="L68" s="4">
        <v>0</v>
      </c>
      <c r="M68" s="4"/>
      <c r="N68" s="4">
        <f>-'Income Statement 12.31.22'!P64</f>
        <v>-43562.400000000001</v>
      </c>
      <c r="O68" s="19"/>
      <c r="P68" s="43">
        <f t="shared" si="8"/>
        <v>-773862.40000000002</v>
      </c>
      <c r="Q68" s="4"/>
      <c r="R68" s="4"/>
      <c r="S68" s="4">
        <v>0</v>
      </c>
    </row>
    <row r="69" spans="1:21" x14ac:dyDescent="0.35">
      <c r="A69" t="s">
        <v>58</v>
      </c>
      <c r="B69" s="4"/>
      <c r="D69" s="10"/>
      <c r="F69" s="4">
        <f t="shared" si="7"/>
        <v>0</v>
      </c>
      <c r="H69" s="4">
        <v>0</v>
      </c>
      <c r="J69" s="4"/>
      <c r="K69" s="4"/>
      <c r="L69" s="4">
        <v>0</v>
      </c>
      <c r="M69" s="4"/>
      <c r="N69" s="4">
        <v>0</v>
      </c>
      <c r="O69" s="19"/>
      <c r="P69" s="43">
        <f t="shared" si="8"/>
        <v>0</v>
      </c>
      <c r="Q69" s="4"/>
      <c r="R69" s="4"/>
      <c r="S69" s="4"/>
    </row>
    <row r="70" spans="1:21" x14ac:dyDescent="0.35">
      <c r="A70" t="s">
        <v>14</v>
      </c>
      <c r="B70" s="8">
        <v>-6862.25</v>
      </c>
      <c r="D70" s="20"/>
      <c r="F70" s="8">
        <f t="shared" si="7"/>
        <v>-6862.25</v>
      </c>
      <c r="H70" s="8">
        <v>0</v>
      </c>
      <c r="J70" s="8">
        <f>F70</f>
        <v>-6862.25</v>
      </c>
      <c r="K70" s="19"/>
      <c r="L70" s="19">
        <v>0</v>
      </c>
      <c r="M70" s="4"/>
      <c r="N70" s="8">
        <v>0</v>
      </c>
      <c r="O70" s="19"/>
      <c r="P70" s="43">
        <f>J70+L70+N70</f>
        <v>-6862.25</v>
      </c>
      <c r="Q70" s="4"/>
      <c r="R70" s="4"/>
      <c r="S70" s="8">
        <v>0</v>
      </c>
    </row>
    <row r="71" spans="1:21" x14ac:dyDescent="0.35">
      <c r="B71" s="4"/>
      <c r="F71" s="9"/>
      <c r="H71" s="4"/>
      <c r="J71" s="4"/>
      <c r="K71" s="4"/>
      <c r="L71" s="7"/>
      <c r="M71" s="4"/>
      <c r="N71" s="4"/>
      <c r="O71" s="19"/>
      <c r="P71" s="4"/>
      <c r="Q71" s="4"/>
      <c r="R71" s="4"/>
      <c r="S71" s="4"/>
    </row>
    <row r="72" spans="1:21" x14ac:dyDescent="0.35">
      <c r="A72" t="s">
        <v>18</v>
      </c>
      <c r="B72" s="13">
        <f>SUM(B65:B70)</f>
        <v>62407.75</v>
      </c>
      <c r="D72" s="13">
        <f>SUM(D65:D70)</f>
        <v>0</v>
      </c>
      <c r="F72" s="13">
        <f>SUM(F65:F71)</f>
        <v>62407.75</v>
      </c>
      <c r="H72" s="13">
        <f>SUM(H65:H70)</f>
        <v>0</v>
      </c>
      <c r="J72" s="7">
        <f>SUM(J65:J71)</f>
        <v>381676.52</v>
      </c>
      <c r="K72" s="19"/>
      <c r="L72" s="7">
        <f>SUM(L65:L71)</f>
        <v>0</v>
      </c>
      <c r="M72" s="4"/>
      <c r="N72" s="7">
        <f>SUM(N65:N71)</f>
        <v>-210889.57</v>
      </c>
      <c r="O72" s="19"/>
      <c r="P72" s="7">
        <f>SUM(P65:P71)</f>
        <v>214349.34999999998</v>
      </c>
      <c r="Q72" s="4"/>
      <c r="R72" s="4"/>
      <c r="S72" s="7">
        <f>SUM(S65:S71)</f>
        <v>0</v>
      </c>
      <c r="U72" s="10"/>
    </row>
    <row r="73" spans="1:21" x14ac:dyDescent="0.35">
      <c r="J73" s="4"/>
      <c r="K73" s="4"/>
      <c r="L73" s="4"/>
      <c r="M73" s="4"/>
      <c r="N73" s="4"/>
      <c r="O73" s="19"/>
      <c r="P73" s="4"/>
      <c r="Q73" s="4"/>
      <c r="R73" s="4"/>
      <c r="S73" s="4"/>
    </row>
    <row r="74" spans="1:21" ht="15" thickBot="1" x14ac:dyDescent="0.4">
      <c r="A74" t="s">
        <v>19</v>
      </c>
      <c r="B74" s="11">
        <f>B52+B60+B72</f>
        <v>73786.02</v>
      </c>
      <c r="D74" s="11">
        <f>D52+D60+D72</f>
        <v>0</v>
      </c>
      <c r="F74" s="11">
        <f>F52+F60+F72</f>
        <v>73786.02</v>
      </c>
      <c r="H74" s="11">
        <f>H52+H60+H72</f>
        <v>0</v>
      </c>
      <c r="J74" s="11">
        <f>J52+J60+J72</f>
        <v>389274.12</v>
      </c>
      <c r="K74" s="19"/>
      <c r="L74" s="11">
        <f>L52+L60+L72</f>
        <v>0</v>
      </c>
      <c r="M74" s="4"/>
      <c r="N74" s="11">
        <f>N52+N60+N72</f>
        <v>-43898.570000000007</v>
      </c>
      <c r="O74" s="19"/>
      <c r="P74" s="11">
        <f>P52+P60+P72</f>
        <v>388937.94999999995</v>
      </c>
      <c r="Q74" s="4"/>
      <c r="R74" s="4"/>
      <c r="S74" s="11">
        <f>S52+S60+S72</f>
        <v>0</v>
      </c>
    </row>
    <row r="75" spans="1:21" ht="15" thickTop="1" x14ac:dyDescent="0.35">
      <c r="J75" s="4"/>
      <c r="K75" s="4"/>
      <c r="L75" s="4"/>
      <c r="M75" s="4"/>
      <c r="N75" s="4"/>
      <c r="O75" s="19"/>
      <c r="P75" s="4"/>
      <c r="Q75" s="4"/>
      <c r="R75" s="4"/>
      <c r="S75" s="4"/>
    </row>
    <row r="76" spans="1:21" ht="15" thickBot="1" x14ac:dyDescent="0.4">
      <c r="J76" s="4"/>
      <c r="K76" s="4"/>
      <c r="L76" s="4"/>
      <c r="M76" s="4"/>
      <c r="N76" s="4"/>
      <c r="O76" s="19"/>
      <c r="P76" s="4"/>
      <c r="Q76" s="4"/>
      <c r="R76" s="4"/>
      <c r="S76" s="4"/>
    </row>
    <row r="77" spans="1:21" ht="15" thickBot="1" x14ac:dyDescent="0.4">
      <c r="A77" s="15" t="s">
        <v>20</v>
      </c>
      <c r="B77" s="16">
        <f>B74-B41</f>
        <v>0</v>
      </c>
      <c r="D77" s="21">
        <f>D74+D41</f>
        <v>0</v>
      </c>
      <c r="F77" s="11">
        <f>F41-F74</f>
        <v>0</v>
      </c>
      <c r="H77" s="11">
        <f>H41+H74</f>
        <v>0</v>
      </c>
      <c r="J77" s="21">
        <f>J41-J74</f>
        <v>0.32000000000698492</v>
      </c>
      <c r="K77" s="19"/>
      <c r="L77" s="21">
        <f>L41-L74</f>
        <v>0</v>
      </c>
      <c r="M77" s="4"/>
      <c r="N77" s="21">
        <f>N41-N74</f>
        <v>43562.400000000009</v>
      </c>
      <c r="O77" s="19"/>
      <c r="P77" s="21">
        <f>P41-P74</f>
        <v>0.32000000006519258</v>
      </c>
      <c r="Q77" s="4"/>
      <c r="R77" s="4"/>
      <c r="S77" s="21">
        <f>S41+S74</f>
        <v>0</v>
      </c>
    </row>
    <row r="78" spans="1:21" ht="15.5" thickTop="1" thickBot="1" x14ac:dyDescent="0.4">
      <c r="A78" s="17"/>
      <c r="B78" s="18" t="s">
        <v>21</v>
      </c>
      <c r="D78" s="14" t="s">
        <v>22</v>
      </c>
      <c r="J78" s="14" t="s">
        <v>57</v>
      </c>
      <c r="K78" s="4"/>
      <c r="M78" s="4"/>
      <c r="N78" s="4"/>
      <c r="O78" s="19"/>
      <c r="P78" s="4"/>
      <c r="Q78" s="4"/>
      <c r="R78" s="4"/>
      <c r="S78" s="4"/>
    </row>
    <row r="79" spans="1:21" x14ac:dyDescent="0.35">
      <c r="P79" s="10"/>
    </row>
  </sheetData>
  <mergeCells count="1">
    <mergeCell ref="A1:S2"/>
  </mergeCells>
  <pageMargins left="0" right="0" top="0.5" bottom="0" header="0" footer="0"/>
  <pageSetup scale="66" orientation="landscape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D850-D74C-4E77-876E-62F9F79E4B53}">
  <dimension ref="A1:U83"/>
  <sheetViews>
    <sheetView tabSelected="1" zoomScale="84" zoomScaleNormal="84" workbookViewId="0">
      <pane ySplit="8" topLeftCell="A10" activePane="bottomLeft" state="frozen"/>
      <selection activeCell="F9" sqref="F9"/>
      <selection pane="bottomLeft" activeCell="T39" sqref="T39"/>
    </sheetView>
  </sheetViews>
  <sheetFormatPr defaultRowHeight="14.5" x14ac:dyDescent="0.35"/>
  <cols>
    <col min="1" max="1" width="38.1796875" customWidth="1"/>
    <col min="2" max="2" width="15" customWidth="1"/>
    <col min="3" max="3" width="3" customWidth="1"/>
    <col min="4" max="4" width="14.26953125" customWidth="1"/>
    <col min="5" max="5" width="3" customWidth="1"/>
    <col min="6" max="6" width="11" customWidth="1"/>
    <col min="7" max="7" width="3" customWidth="1"/>
    <col min="8" max="8" width="8.1796875" bestFit="1" customWidth="1"/>
    <col min="9" max="9" width="3" customWidth="1"/>
    <col min="10" max="10" width="14.26953125" customWidth="1"/>
    <col min="11" max="11" width="3" customWidth="1"/>
    <col min="12" max="12" width="13.54296875" hidden="1" customWidth="1"/>
    <col min="13" max="13" width="3" customWidth="1"/>
    <col min="14" max="14" width="13" customWidth="1"/>
    <col min="15" max="15" width="3" customWidth="1"/>
    <col min="16" max="16" width="15.1796875" customWidth="1"/>
    <col min="17" max="17" width="3" customWidth="1"/>
    <col min="18" max="18" width="10.54296875" bestFit="1" customWidth="1"/>
    <col min="19" max="19" width="15.7265625" customWidth="1"/>
    <col min="20" max="20" width="17" bestFit="1" customWidth="1"/>
    <col min="21" max="21" width="16.54296875" customWidth="1"/>
  </cols>
  <sheetData>
    <row r="1" spans="1:19" ht="103" customHeight="1" thickBot="1" x14ac:dyDescent="0.4">
      <c r="A1" s="66" t="e" vm="1">
        <v>#VALUE!</v>
      </c>
      <c r="B1" s="66"/>
      <c r="C1" s="68" t="s">
        <v>116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x14ac:dyDescent="0.35">
      <c r="A2" t="s">
        <v>0</v>
      </c>
      <c r="B2">
        <f>'Balance Sheet 12.31.22'!B3</f>
        <v>0</v>
      </c>
    </row>
    <row r="4" spans="1:19" x14ac:dyDescent="0.35">
      <c r="A4" t="s">
        <v>1</v>
      </c>
      <c r="B4" s="1">
        <f>'Balance Sheet 12.31.22'!B5</f>
        <v>44946</v>
      </c>
    </row>
    <row r="6" spans="1:19" x14ac:dyDescent="0.35">
      <c r="A6" t="s">
        <v>2</v>
      </c>
      <c r="B6" s="1">
        <f>'Balance Sheet 12.31.22'!B7</f>
        <v>44926</v>
      </c>
    </row>
    <row r="8" spans="1:19" ht="58" x14ac:dyDescent="0.35">
      <c r="B8" s="6" t="str">
        <f>'Balance Sheet 12.31.22'!B9</f>
        <v>FYE 12/31/21 Per Client</v>
      </c>
      <c r="D8" s="6" t="str">
        <f>'Balance Sheet 12.31.22'!D9</f>
        <v>Journal Entry 12/31/21</v>
      </c>
      <c r="F8" s="6" t="str">
        <f>'Balance Sheet 12.31.22'!F9</f>
        <v>FYE 12/31/21 Should Be Per TR</v>
      </c>
      <c r="G8" s="5"/>
      <c r="H8" s="6" t="str">
        <f>'Balance Sheet 12.31.22'!H9</f>
        <v>Reverse 1/1/21</v>
      </c>
      <c r="J8" s="6" t="str">
        <f>'Balance Sheet 12.31.22'!J9</f>
        <v>12/31/22 Per Client</v>
      </c>
      <c r="L8" s="5" t="s">
        <v>61</v>
      </c>
      <c r="M8" s="5"/>
      <c r="N8" s="6" t="str">
        <f>'Balance Sheet 12.31.22'!N9</f>
        <v>12/31/22 Journal Entry</v>
      </c>
      <c r="O8" s="5"/>
      <c r="P8" s="6" t="str">
        <f>'Balance Sheet 12.31.22'!P9</f>
        <v>12/31/22 TR Should Be</v>
      </c>
      <c r="R8" s="6" t="str">
        <f>'Balance Sheet 12.31.22'!S9</f>
        <v>Reverse 1/1/23</v>
      </c>
      <c r="S8" s="5" t="s">
        <v>55</v>
      </c>
    </row>
    <row r="9" spans="1:19" hidden="1" x14ac:dyDescent="0.35"/>
    <row r="10" spans="1:19" x14ac:dyDescent="0.35">
      <c r="A10" s="3" t="s">
        <v>23</v>
      </c>
    </row>
    <row r="11" spans="1:19" ht="7.5" customHeight="1" x14ac:dyDescent="0.35"/>
    <row r="12" spans="1:19" x14ac:dyDescent="0.35">
      <c r="A12" t="s">
        <v>30</v>
      </c>
      <c r="B12" s="43"/>
      <c r="D12" s="43"/>
      <c r="F12" s="43">
        <v>0</v>
      </c>
      <c r="H12" s="43">
        <v>0</v>
      </c>
      <c r="J12" s="43">
        <v>1495925.98</v>
      </c>
      <c r="K12" s="43"/>
      <c r="L12" s="43"/>
      <c r="M12" s="43"/>
      <c r="N12" s="43"/>
      <c r="O12" s="43"/>
      <c r="P12" s="43">
        <f>J12+L12+N12</f>
        <v>1495925.98</v>
      </c>
      <c r="Q12" s="43"/>
      <c r="R12" s="43"/>
    </row>
    <row r="13" spans="1:19" ht="15" customHeight="1" x14ac:dyDescent="0.35">
      <c r="B13" s="43"/>
      <c r="D13" s="43">
        <v>0</v>
      </c>
      <c r="H13" s="43"/>
      <c r="J13" s="43"/>
      <c r="K13" s="43"/>
      <c r="L13" s="43"/>
      <c r="M13" s="43"/>
      <c r="N13" s="43">
        <v>0</v>
      </c>
      <c r="O13" s="43"/>
      <c r="P13" s="43">
        <f>J13+L13+N13</f>
        <v>0</v>
      </c>
      <c r="Q13" s="43"/>
      <c r="R13" s="43"/>
    </row>
    <row r="14" spans="1:19" x14ac:dyDescent="0.35">
      <c r="A14" s="2" t="s">
        <v>24</v>
      </c>
      <c r="B14" s="55">
        <f>SUM(B12:B13)</f>
        <v>0</v>
      </c>
      <c r="D14" s="55">
        <f>SUM(D12:D13)</f>
        <v>0</v>
      </c>
      <c r="F14" s="55">
        <f>SUM(F12:F13)</f>
        <v>0</v>
      </c>
      <c r="H14" s="55">
        <f>SUM(H12:H13)</f>
        <v>0</v>
      </c>
      <c r="J14" s="55">
        <f>SUM(J12:J13)</f>
        <v>1495925.98</v>
      </c>
      <c r="K14" s="43"/>
      <c r="L14" s="55">
        <f>SUM(L12:L13)</f>
        <v>0</v>
      </c>
      <c r="M14" s="55"/>
      <c r="N14" s="55">
        <f>SUM(N12:N13)</f>
        <v>0</v>
      </c>
      <c r="O14" s="43"/>
      <c r="P14" s="55">
        <f>SUM(P12:P13)</f>
        <v>1495925.98</v>
      </c>
      <c r="Q14" s="43"/>
      <c r="R14" s="55">
        <f>SUM(R12:R13)</f>
        <v>0</v>
      </c>
    </row>
    <row r="15" spans="1:19" x14ac:dyDescent="0.35">
      <c r="B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9" hidden="1" x14ac:dyDescent="0.35">
      <c r="B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1:18" x14ac:dyDescent="0.35">
      <c r="A17" s="3" t="s">
        <v>25</v>
      </c>
      <c r="B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 x14ac:dyDescent="0.35">
      <c r="B18" s="43"/>
      <c r="J18" s="43"/>
      <c r="K18" s="43"/>
      <c r="L18" s="23"/>
      <c r="M18" s="23"/>
      <c r="N18" s="43"/>
      <c r="O18" s="23"/>
      <c r="P18" s="43"/>
      <c r="Q18" s="43"/>
      <c r="R18" s="43"/>
    </row>
    <row r="19" spans="1:18" x14ac:dyDescent="0.35">
      <c r="A19" t="s">
        <v>81</v>
      </c>
      <c r="B19" s="43"/>
      <c r="D19" s="43"/>
      <c r="F19" s="10">
        <v>0</v>
      </c>
      <c r="H19" s="43">
        <v>0</v>
      </c>
      <c r="J19" s="43">
        <v>22869.47</v>
      </c>
      <c r="K19" s="43"/>
      <c r="N19" s="43"/>
      <c r="P19" s="43"/>
      <c r="Q19" s="43"/>
      <c r="R19" s="43"/>
    </row>
    <row r="20" spans="1:18" hidden="1" x14ac:dyDescent="0.35">
      <c r="B20" s="43"/>
      <c r="D20" s="43"/>
      <c r="F20" s="10">
        <v>0</v>
      </c>
      <c r="H20" s="43">
        <v>0</v>
      </c>
      <c r="J20" s="43"/>
      <c r="K20" s="43"/>
      <c r="N20" s="43">
        <v>0</v>
      </c>
      <c r="P20" s="43">
        <f>J20+L20+N20</f>
        <v>0</v>
      </c>
      <c r="Q20" s="43"/>
      <c r="R20" s="43"/>
    </row>
    <row r="21" spans="1:18" hidden="1" x14ac:dyDescent="0.35">
      <c r="B21" s="43"/>
      <c r="D21" s="43"/>
      <c r="F21" s="10">
        <v>0</v>
      </c>
      <c r="H21" s="43"/>
      <c r="J21" s="43"/>
      <c r="K21" s="43"/>
      <c r="N21" s="43"/>
      <c r="P21" s="43" cm="1">
        <f t="array" ref="P21">SUM(J19:J19+L19:L19+N19:N19)</f>
        <v>22869.47</v>
      </c>
      <c r="Q21" s="43"/>
      <c r="R21" s="43"/>
    </row>
    <row r="22" spans="1:18" hidden="1" x14ac:dyDescent="0.35">
      <c r="B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x14ac:dyDescent="0.35">
      <c r="A23" s="2" t="s">
        <v>27</v>
      </c>
      <c r="B23" s="55">
        <f>SUM(B19:B21)</f>
        <v>0</v>
      </c>
      <c r="D23" s="55">
        <f>SUM(D19:D21)</f>
        <v>0</v>
      </c>
      <c r="F23" s="55">
        <f>SUM(F19:F21)</f>
        <v>0</v>
      </c>
      <c r="H23" s="55">
        <f>SUM(H19:H21)</f>
        <v>0</v>
      </c>
      <c r="J23" s="55">
        <f>SUM(J19:J21)</f>
        <v>22869.47</v>
      </c>
      <c r="K23" s="43"/>
      <c r="L23" s="55">
        <f>SUM(L19:L21)</f>
        <v>0</v>
      </c>
      <c r="M23" s="55"/>
      <c r="N23" s="55">
        <f>SUM(N19:N21)</f>
        <v>0</v>
      </c>
      <c r="O23" s="43"/>
      <c r="P23" s="55">
        <f>SUM(P19:P21)</f>
        <v>22869.47</v>
      </c>
      <c r="Q23" s="43"/>
      <c r="R23" s="55">
        <f>SUM(R19:R21)</f>
        <v>0</v>
      </c>
    </row>
    <row r="24" spans="1:18" ht="7.5" customHeight="1" x14ac:dyDescent="0.35">
      <c r="B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x14ac:dyDescent="0.35">
      <c r="A25" s="2" t="s">
        <v>26</v>
      </c>
      <c r="B25" s="13">
        <f>B14-B23</f>
        <v>0</v>
      </c>
      <c r="D25" s="13">
        <f>D14-D23</f>
        <v>0</v>
      </c>
      <c r="F25" s="13">
        <f>F14-F23</f>
        <v>0</v>
      </c>
      <c r="H25" s="13">
        <f>H14-H23</f>
        <v>0</v>
      </c>
      <c r="J25" s="13">
        <f>J14-J23</f>
        <v>1473056.51</v>
      </c>
      <c r="K25" s="43"/>
      <c r="L25" s="13">
        <f>L14-L23</f>
        <v>0</v>
      </c>
      <c r="M25" s="13"/>
      <c r="N25" s="13">
        <f>N14-N23</f>
        <v>0</v>
      </c>
      <c r="O25" s="43"/>
      <c r="P25" s="13">
        <f>P14-P23</f>
        <v>1473056.51</v>
      </c>
      <c r="Q25" s="43"/>
      <c r="R25" s="13">
        <f>R14-R23</f>
        <v>0</v>
      </c>
    </row>
    <row r="26" spans="1:18" x14ac:dyDescent="0.35">
      <c r="J26" s="43"/>
      <c r="K26" s="43"/>
      <c r="L26" s="43"/>
      <c r="M26" s="43"/>
      <c r="N26" s="43"/>
      <c r="O26" s="43"/>
      <c r="P26" s="43"/>
      <c r="Q26" s="43"/>
      <c r="R26" s="43"/>
    </row>
    <row r="27" spans="1:18" x14ac:dyDescent="0.35">
      <c r="J27" s="43"/>
      <c r="K27" s="43"/>
      <c r="L27" s="43"/>
      <c r="M27" s="43"/>
      <c r="N27" s="43"/>
      <c r="O27" s="43"/>
      <c r="P27" s="43"/>
      <c r="Q27" s="43"/>
      <c r="R27" s="43"/>
    </row>
    <row r="28" spans="1:18" x14ac:dyDescent="0.35">
      <c r="A28" s="3" t="s">
        <v>28</v>
      </c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7.5" customHeight="1" x14ac:dyDescent="0.35">
      <c r="J29" s="43"/>
      <c r="K29" s="43"/>
      <c r="L29" s="43"/>
      <c r="M29" s="43"/>
      <c r="N29" s="43"/>
      <c r="O29" s="43"/>
      <c r="P29" s="43"/>
      <c r="Q29" s="43"/>
      <c r="R29" s="43"/>
    </row>
    <row r="30" spans="1:18" x14ac:dyDescent="0.35">
      <c r="A30" t="s">
        <v>82</v>
      </c>
      <c r="B30" s="43"/>
      <c r="D30" s="43">
        <f>B30</f>
        <v>0</v>
      </c>
      <c r="H30" s="43">
        <v>0</v>
      </c>
      <c r="J30" s="56">
        <v>463.99</v>
      </c>
      <c r="K30" s="43"/>
      <c r="L30" s="43"/>
      <c r="M30" s="43"/>
      <c r="N30" s="43"/>
      <c r="O30" s="43"/>
      <c r="P30" s="43">
        <f>J30+L30+N30</f>
        <v>463.99</v>
      </c>
      <c r="Q30" s="43"/>
      <c r="R30" s="43"/>
    </row>
    <row r="31" spans="1:18" x14ac:dyDescent="0.35">
      <c r="A31" t="s">
        <v>83</v>
      </c>
      <c r="B31" s="43"/>
      <c r="D31" s="43">
        <f t="shared" ref="D31:D52" si="0">B31</f>
        <v>0</v>
      </c>
      <c r="F31" s="10">
        <v>0</v>
      </c>
      <c r="H31" s="43">
        <v>0</v>
      </c>
      <c r="J31" s="56">
        <v>310.61</v>
      </c>
      <c r="K31" s="43"/>
      <c r="L31" s="43"/>
      <c r="M31" s="43"/>
      <c r="N31" s="43"/>
      <c r="O31" s="43"/>
      <c r="P31" s="43">
        <f t="shared" ref="P31:P52" si="1">J31+L31+N31</f>
        <v>310.61</v>
      </c>
      <c r="Q31" s="43"/>
      <c r="R31" s="43"/>
    </row>
    <row r="32" spans="1:18" x14ac:dyDescent="0.35">
      <c r="A32" t="s">
        <v>84</v>
      </c>
      <c r="B32" s="43"/>
      <c r="D32" s="43">
        <f t="shared" si="0"/>
        <v>0</v>
      </c>
      <c r="F32" s="10">
        <v>0</v>
      </c>
      <c r="H32" s="43"/>
      <c r="J32" s="56">
        <v>975</v>
      </c>
      <c r="K32" s="43"/>
      <c r="L32" s="43"/>
      <c r="M32" s="43"/>
      <c r="N32" s="43"/>
      <c r="O32" s="43"/>
      <c r="P32" s="43">
        <f t="shared" si="1"/>
        <v>975</v>
      </c>
      <c r="Q32" s="43"/>
      <c r="R32" s="43"/>
    </row>
    <row r="33" spans="1:21" x14ac:dyDescent="0.35">
      <c r="A33" t="s">
        <v>85</v>
      </c>
      <c r="B33" s="43"/>
      <c r="D33" s="43">
        <f t="shared" si="0"/>
        <v>0</v>
      </c>
      <c r="F33" s="10">
        <v>0</v>
      </c>
      <c r="H33" s="43"/>
      <c r="J33" s="56">
        <v>350.16</v>
      </c>
      <c r="K33" s="43"/>
      <c r="L33" s="23"/>
      <c r="M33" s="23"/>
      <c r="N33" s="43"/>
      <c r="O33" s="23"/>
      <c r="P33" s="43">
        <f t="shared" si="1"/>
        <v>350.16</v>
      </c>
      <c r="Q33" s="43"/>
      <c r="R33" s="43"/>
    </row>
    <row r="34" spans="1:21" x14ac:dyDescent="0.35">
      <c r="A34" t="s">
        <v>86</v>
      </c>
      <c r="B34" s="43"/>
      <c r="D34" s="43">
        <f t="shared" si="0"/>
        <v>0</v>
      </c>
      <c r="F34" s="10">
        <v>0</v>
      </c>
      <c r="H34" s="43"/>
      <c r="J34" s="56">
        <v>195175.48</v>
      </c>
      <c r="K34" s="43"/>
      <c r="L34" s="23"/>
      <c r="M34" s="23"/>
      <c r="N34" s="43"/>
      <c r="O34" s="23"/>
      <c r="P34" s="43">
        <f t="shared" si="1"/>
        <v>195175.48</v>
      </c>
      <c r="Q34" s="43"/>
      <c r="R34" s="43"/>
    </row>
    <row r="35" spans="1:21" x14ac:dyDescent="0.35">
      <c r="A35" t="s">
        <v>87</v>
      </c>
      <c r="B35" s="43"/>
      <c r="D35" s="43">
        <f t="shared" si="0"/>
        <v>0</v>
      </c>
      <c r="F35" s="10">
        <v>0</v>
      </c>
      <c r="H35" s="43"/>
      <c r="J35" s="56">
        <v>2085</v>
      </c>
      <c r="K35" s="43"/>
      <c r="L35" s="23"/>
      <c r="M35" s="23"/>
      <c r="N35" s="43"/>
      <c r="O35" s="23"/>
      <c r="P35" s="43">
        <f t="shared" si="1"/>
        <v>2085</v>
      </c>
      <c r="Q35" s="43"/>
      <c r="R35" s="43"/>
    </row>
    <row r="36" spans="1:21" x14ac:dyDescent="0.35">
      <c r="A36" t="s">
        <v>88</v>
      </c>
      <c r="B36" s="43"/>
      <c r="D36" s="43">
        <f t="shared" si="0"/>
        <v>0</v>
      </c>
      <c r="F36" s="10">
        <v>0</v>
      </c>
      <c r="H36" s="43"/>
      <c r="J36" s="56">
        <v>43562.400000000001</v>
      </c>
      <c r="K36" s="43"/>
      <c r="L36" s="23"/>
      <c r="M36" s="23"/>
      <c r="N36" s="43"/>
      <c r="O36" s="23"/>
      <c r="P36" s="43">
        <f t="shared" si="1"/>
        <v>43562.400000000001</v>
      </c>
      <c r="Q36" s="43"/>
      <c r="R36" s="43"/>
    </row>
    <row r="37" spans="1:21" x14ac:dyDescent="0.35">
      <c r="A37" t="s">
        <v>89</v>
      </c>
      <c r="B37" s="43"/>
      <c r="D37" s="43">
        <f t="shared" si="0"/>
        <v>0</v>
      </c>
      <c r="F37" s="10">
        <v>0</v>
      </c>
      <c r="H37" s="43"/>
      <c r="J37" s="56">
        <v>889.15</v>
      </c>
      <c r="K37" s="43"/>
      <c r="L37" s="23"/>
      <c r="M37" s="23"/>
      <c r="N37" s="43"/>
      <c r="O37" s="43"/>
      <c r="P37" s="43">
        <f t="shared" si="1"/>
        <v>889.15</v>
      </c>
      <c r="Q37" s="43"/>
      <c r="R37" s="43"/>
    </row>
    <row r="38" spans="1:21" x14ac:dyDescent="0.35">
      <c r="A38" t="s">
        <v>90</v>
      </c>
      <c r="B38" s="43"/>
      <c r="D38" s="43">
        <f t="shared" si="0"/>
        <v>0</v>
      </c>
      <c r="F38" s="10">
        <v>0</v>
      </c>
      <c r="H38" s="43"/>
      <c r="J38" s="56">
        <v>1284.98</v>
      </c>
      <c r="K38" s="43"/>
      <c r="L38" s="23"/>
      <c r="M38" s="23"/>
      <c r="N38" s="43"/>
      <c r="O38" s="43"/>
      <c r="P38" s="43">
        <f t="shared" si="1"/>
        <v>1284.98</v>
      </c>
      <c r="Q38" s="43"/>
      <c r="R38" s="43"/>
    </row>
    <row r="39" spans="1:21" x14ac:dyDescent="0.35">
      <c r="A39" t="s">
        <v>91</v>
      </c>
      <c r="B39" s="43"/>
      <c r="D39" s="43">
        <f t="shared" si="0"/>
        <v>0</v>
      </c>
      <c r="F39" s="10">
        <v>0</v>
      </c>
      <c r="H39" s="43"/>
      <c r="J39" s="56">
        <v>59.22</v>
      </c>
      <c r="K39" s="43"/>
      <c r="L39" s="10"/>
      <c r="M39" s="10"/>
      <c r="N39" s="43"/>
      <c r="O39" s="10"/>
      <c r="P39" s="43">
        <f t="shared" si="1"/>
        <v>59.22</v>
      </c>
      <c r="Q39" s="43"/>
      <c r="R39" s="43"/>
    </row>
    <row r="40" spans="1:21" x14ac:dyDescent="0.35">
      <c r="A40" t="s">
        <v>92</v>
      </c>
      <c r="B40" s="43"/>
      <c r="D40" s="43">
        <f t="shared" si="0"/>
        <v>0</v>
      </c>
      <c r="F40" s="10">
        <v>0</v>
      </c>
      <c r="H40" s="43"/>
      <c r="J40" s="56">
        <v>1303.5</v>
      </c>
      <c r="K40" s="43"/>
      <c r="N40" s="43"/>
      <c r="P40" s="43">
        <f t="shared" si="1"/>
        <v>1303.5</v>
      </c>
      <c r="Q40" s="43"/>
      <c r="R40" s="43"/>
    </row>
    <row r="41" spans="1:21" x14ac:dyDescent="0.35">
      <c r="A41" t="s">
        <v>93</v>
      </c>
      <c r="B41" s="43"/>
      <c r="D41" s="43">
        <f t="shared" si="0"/>
        <v>0</v>
      </c>
      <c r="F41" s="10">
        <v>0</v>
      </c>
      <c r="H41" s="43"/>
      <c r="J41" s="56">
        <v>10781.75</v>
      </c>
      <c r="K41" s="43"/>
      <c r="N41" s="43"/>
      <c r="P41" s="43">
        <f t="shared" si="1"/>
        <v>10781.75</v>
      </c>
      <c r="Q41" s="43"/>
      <c r="S41" s="54"/>
      <c r="T41" s="2"/>
      <c r="U41" s="2"/>
    </row>
    <row r="42" spans="1:21" x14ac:dyDescent="0.35">
      <c r="A42" t="s">
        <v>94</v>
      </c>
      <c r="B42" s="43"/>
      <c r="D42" s="43">
        <f t="shared" si="0"/>
        <v>0</v>
      </c>
      <c r="F42" s="10">
        <v>0</v>
      </c>
      <c r="H42" s="43"/>
      <c r="J42" s="56">
        <v>137500</v>
      </c>
      <c r="K42" s="43"/>
      <c r="N42" s="43"/>
      <c r="P42" s="43">
        <f t="shared" si="1"/>
        <v>137500</v>
      </c>
      <c r="Q42" s="43"/>
      <c r="R42" s="43"/>
    </row>
    <row r="43" spans="1:21" x14ac:dyDescent="0.35">
      <c r="A43" t="s">
        <v>95</v>
      </c>
      <c r="B43" s="43"/>
      <c r="D43" s="43">
        <f t="shared" si="0"/>
        <v>0</v>
      </c>
      <c r="F43" s="10">
        <v>0</v>
      </c>
      <c r="H43" s="43"/>
      <c r="J43" s="56">
        <v>2818.4</v>
      </c>
      <c r="K43" s="43"/>
      <c r="N43" s="43"/>
      <c r="P43" s="43">
        <f t="shared" si="1"/>
        <v>2818.4</v>
      </c>
      <c r="Q43" s="43"/>
      <c r="R43" s="43"/>
    </row>
    <row r="44" spans="1:21" x14ac:dyDescent="0.35">
      <c r="A44" t="s">
        <v>96</v>
      </c>
      <c r="B44" s="43"/>
      <c r="D44" s="43">
        <f t="shared" si="0"/>
        <v>0</v>
      </c>
      <c r="F44" s="10">
        <v>0</v>
      </c>
      <c r="H44" s="43"/>
      <c r="J44" s="56">
        <v>57.2</v>
      </c>
      <c r="K44" s="43"/>
      <c r="L44" s="23"/>
      <c r="M44" s="23"/>
      <c r="N44" s="43"/>
      <c r="O44" s="43"/>
      <c r="P44" s="43">
        <f t="shared" si="1"/>
        <v>57.2</v>
      </c>
      <c r="Q44" s="43"/>
      <c r="R44" s="43"/>
    </row>
    <row r="45" spans="1:21" x14ac:dyDescent="0.35">
      <c r="A45" t="s">
        <v>97</v>
      </c>
      <c r="B45" s="43"/>
      <c r="D45" s="43">
        <f t="shared" si="0"/>
        <v>0</v>
      </c>
      <c r="F45" s="10">
        <v>0</v>
      </c>
      <c r="H45" s="43"/>
      <c r="J45" s="56">
        <v>6910.4</v>
      </c>
      <c r="K45" s="43"/>
      <c r="L45" s="23"/>
      <c r="M45" s="23"/>
      <c r="N45" s="43"/>
      <c r="O45" s="43"/>
      <c r="P45" s="43">
        <f t="shared" si="1"/>
        <v>6910.4</v>
      </c>
      <c r="Q45" s="43"/>
      <c r="R45" s="43"/>
    </row>
    <row r="46" spans="1:21" x14ac:dyDescent="0.35">
      <c r="A46" t="s">
        <v>98</v>
      </c>
      <c r="B46" s="43"/>
      <c r="D46" s="43">
        <f t="shared" si="0"/>
        <v>0</v>
      </c>
      <c r="F46" s="10">
        <v>0</v>
      </c>
      <c r="H46" s="43"/>
      <c r="J46" s="56">
        <v>1952.55</v>
      </c>
      <c r="K46" s="43"/>
      <c r="L46" s="23"/>
      <c r="M46" s="23"/>
      <c r="N46" s="43"/>
      <c r="O46" s="43"/>
      <c r="P46" s="43">
        <f t="shared" si="1"/>
        <v>1952.55</v>
      </c>
      <c r="Q46" s="43"/>
      <c r="R46" s="43"/>
    </row>
    <row r="47" spans="1:21" x14ac:dyDescent="0.35">
      <c r="A47" t="s">
        <v>99</v>
      </c>
      <c r="B47" s="43"/>
      <c r="D47" s="43">
        <f t="shared" si="0"/>
        <v>0</v>
      </c>
      <c r="F47" s="10">
        <v>0</v>
      </c>
      <c r="H47" s="43"/>
      <c r="J47" s="56">
        <v>9586</v>
      </c>
      <c r="K47" s="43"/>
      <c r="L47" s="23"/>
      <c r="M47" s="23"/>
      <c r="N47" s="43"/>
      <c r="O47" s="43"/>
      <c r="P47" s="43">
        <f t="shared" si="1"/>
        <v>9586</v>
      </c>
      <c r="Q47" s="43"/>
      <c r="R47" s="43"/>
    </row>
    <row r="48" spans="1:21" x14ac:dyDescent="0.35">
      <c r="A48" t="s">
        <v>100</v>
      </c>
      <c r="B48" s="43"/>
      <c r="D48" s="43">
        <f t="shared" si="0"/>
        <v>0</v>
      </c>
      <c r="F48" s="10">
        <v>0</v>
      </c>
      <c r="H48" s="43"/>
      <c r="J48" s="56">
        <v>10</v>
      </c>
      <c r="K48" s="43"/>
      <c r="L48" s="23"/>
      <c r="M48" s="23"/>
      <c r="N48" s="43"/>
      <c r="O48" s="43"/>
      <c r="P48" s="43">
        <f t="shared" si="1"/>
        <v>10</v>
      </c>
      <c r="Q48" s="43"/>
      <c r="R48" s="43"/>
    </row>
    <row r="49" spans="1:18" x14ac:dyDescent="0.35">
      <c r="A49" t="s">
        <v>101</v>
      </c>
      <c r="B49" s="43"/>
      <c r="D49" s="43">
        <f t="shared" si="0"/>
        <v>0</v>
      </c>
      <c r="F49" s="10">
        <v>0</v>
      </c>
      <c r="H49" s="43"/>
      <c r="J49" s="56">
        <v>3807.81</v>
      </c>
      <c r="K49" s="43"/>
      <c r="L49" s="23"/>
      <c r="M49" s="23"/>
      <c r="N49" s="43"/>
      <c r="O49" s="43"/>
      <c r="P49" s="43">
        <f t="shared" si="1"/>
        <v>3807.81</v>
      </c>
      <c r="Q49" s="43"/>
      <c r="R49" s="43"/>
    </row>
    <row r="50" spans="1:18" x14ac:dyDescent="0.35">
      <c r="A50" t="s">
        <v>102</v>
      </c>
      <c r="B50" s="43"/>
      <c r="D50" s="43">
        <f t="shared" si="0"/>
        <v>0</v>
      </c>
      <c r="F50" s="10">
        <v>0</v>
      </c>
      <c r="H50" s="43"/>
      <c r="J50" s="56">
        <v>3604.14</v>
      </c>
      <c r="K50" s="43"/>
      <c r="L50" s="23"/>
      <c r="M50" s="23"/>
      <c r="N50" s="43"/>
      <c r="O50" s="23"/>
      <c r="P50" s="43">
        <f t="shared" si="1"/>
        <v>3604.14</v>
      </c>
      <c r="Q50" s="43"/>
      <c r="R50" s="43"/>
    </row>
    <row r="51" spans="1:18" x14ac:dyDescent="0.35">
      <c r="A51" t="s">
        <v>41</v>
      </c>
      <c r="B51" s="43"/>
      <c r="D51" s="43"/>
      <c r="F51" s="10"/>
      <c r="H51" s="43"/>
      <c r="J51" s="56"/>
      <c r="K51" s="43"/>
      <c r="L51" s="23"/>
      <c r="M51" s="23"/>
      <c r="N51" s="43">
        <v>336.17</v>
      </c>
      <c r="O51" s="23"/>
      <c r="P51" s="43">
        <f t="shared" si="1"/>
        <v>336.17</v>
      </c>
      <c r="Q51" s="43"/>
      <c r="R51" s="43"/>
    </row>
    <row r="52" spans="1:18" x14ac:dyDescent="0.35">
      <c r="A52" t="s">
        <v>104</v>
      </c>
      <c r="B52" s="43"/>
      <c r="D52" s="43">
        <f t="shared" si="0"/>
        <v>0</v>
      </c>
      <c r="F52" s="10">
        <v>0</v>
      </c>
      <c r="H52" s="43"/>
      <c r="J52" s="19"/>
      <c r="K52" s="43"/>
      <c r="L52" s="23"/>
      <c r="M52" s="23"/>
      <c r="N52" s="43">
        <v>158741</v>
      </c>
      <c r="O52" s="23"/>
      <c r="P52" s="43">
        <f t="shared" si="1"/>
        <v>158741</v>
      </c>
      <c r="Q52" s="43"/>
      <c r="R52" s="43"/>
    </row>
    <row r="53" spans="1:18" x14ac:dyDescent="0.35">
      <c r="A53" t="s">
        <v>103</v>
      </c>
      <c r="B53" s="4"/>
      <c r="D53" s="43">
        <f t="shared" ref="D53" si="2">B53</f>
        <v>0</v>
      </c>
      <c r="F53" s="10">
        <v>0</v>
      </c>
      <c r="J53" s="4"/>
      <c r="K53" s="4"/>
      <c r="N53" s="4">
        <f>J42*0.06</f>
        <v>8250</v>
      </c>
      <c r="P53" s="4">
        <f t="shared" ref="P53" si="3">J53+L53+N53</f>
        <v>8250</v>
      </c>
      <c r="Q53" s="4"/>
      <c r="R53" s="4"/>
    </row>
    <row r="54" spans="1:18" x14ac:dyDescent="0.35">
      <c r="A54" s="2" t="s">
        <v>29</v>
      </c>
      <c r="B54" s="7">
        <f>SUM(B30:B53)</f>
        <v>0</v>
      </c>
      <c r="D54" s="7">
        <f>SUM(D30:D53)</f>
        <v>0</v>
      </c>
      <c r="F54" s="7">
        <f>SUM(F30:F53)</f>
        <v>0</v>
      </c>
      <c r="H54" s="7">
        <f>SUM(H30:H53)</f>
        <v>0</v>
      </c>
      <c r="J54" s="7">
        <f>SUM(J30:J53)</f>
        <v>423487.74000000005</v>
      </c>
      <c r="K54" s="4"/>
      <c r="L54" s="7">
        <f>SUM(L30:L53)</f>
        <v>0</v>
      </c>
      <c r="M54" s="7"/>
      <c r="N54" s="7">
        <f>SUM(N30:N53)</f>
        <v>167327.17000000001</v>
      </c>
      <c r="P54" s="7">
        <f>SUM(P30:P53)</f>
        <v>590814.91</v>
      </c>
      <c r="Q54" s="4"/>
      <c r="R54" s="7">
        <f>SUM(R30:R53)</f>
        <v>0</v>
      </c>
    </row>
    <row r="55" spans="1:18" x14ac:dyDescent="0.35">
      <c r="D55" s="23"/>
      <c r="J55" s="4"/>
      <c r="K55" s="4"/>
      <c r="N55" s="4"/>
      <c r="P55" s="4"/>
      <c r="Q55" s="4"/>
      <c r="R55" s="4"/>
    </row>
    <row r="56" spans="1:18" x14ac:dyDescent="0.35">
      <c r="A56" s="3" t="s">
        <v>31</v>
      </c>
      <c r="B56" s="4"/>
      <c r="D56" s="4"/>
      <c r="F56" s="4"/>
      <c r="H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35">
      <c r="A57" t="s">
        <v>71</v>
      </c>
      <c r="B57" s="4">
        <v>0</v>
      </c>
      <c r="D57" s="43">
        <f t="shared" ref="D57:D58" si="4">B57</f>
        <v>0</v>
      </c>
      <c r="F57" s="4">
        <v>0</v>
      </c>
      <c r="H57" s="4">
        <v>0</v>
      </c>
      <c r="J57" s="4"/>
      <c r="K57" s="4"/>
      <c r="L57" s="4">
        <v>0</v>
      </c>
      <c r="M57" s="4"/>
      <c r="N57" s="4">
        <v>0</v>
      </c>
      <c r="O57" s="4"/>
      <c r="P57" s="43">
        <f t="shared" ref="P57:P58" si="5">J57+L57+N57</f>
        <v>0</v>
      </c>
      <c r="Q57" s="4"/>
      <c r="R57" s="4"/>
    </row>
    <row r="58" spans="1:18" x14ac:dyDescent="0.35">
      <c r="A58" t="s">
        <v>73</v>
      </c>
      <c r="B58" s="4">
        <v>0</v>
      </c>
      <c r="D58" s="43">
        <f t="shared" si="4"/>
        <v>0</v>
      </c>
      <c r="F58" s="4">
        <v>0</v>
      </c>
      <c r="H58" s="4">
        <v>0</v>
      </c>
      <c r="J58" s="4"/>
      <c r="K58" s="4"/>
      <c r="L58" s="4">
        <v>0</v>
      </c>
      <c r="M58" s="4"/>
      <c r="N58" s="4">
        <v>0</v>
      </c>
      <c r="O58" s="4"/>
      <c r="P58" s="43">
        <f t="shared" si="5"/>
        <v>0</v>
      </c>
      <c r="Q58" s="4"/>
      <c r="R58" s="4"/>
    </row>
    <row r="59" spans="1:18" x14ac:dyDescent="0.35">
      <c r="A59" s="2" t="s">
        <v>32</v>
      </c>
      <c r="B59" s="7">
        <f>SUM(B57:B58)</f>
        <v>0</v>
      </c>
      <c r="D59" s="7">
        <f>SUM(D57:D58)</f>
        <v>0</v>
      </c>
      <c r="F59" s="7">
        <f>SUM(F57:F58)</f>
        <v>0</v>
      </c>
      <c r="H59" s="7">
        <f>SUM(H57:H58)</f>
        <v>0</v>
      </c>
      <c r="J59" s="7">
        <f>SUM(J57:J58)</f>
        <v>0</v>
      </c>
      <c r="K59" s="4"/>
      <c r="L59" s="7">
        <f>SUM(L57:L58)</f>
        <v>0</v>
      </c>
      <c r="M59" s="7"/>
      <c r="N59" s="7">
        <f>SUM(N57:N58)</f>
        <v>0</v>
      </c>
      <c r="O59" s="4"/>
      <c r="P59" s="7">
        <f>SUM(P57:P58)</f>
        <v>0</v>
      </c>
      <c r="Q59" s="4"/>
      <c r="R59" s="7">
        <f>SUM(R57:R58)</f>
        <v>0</v>
      </c>
    </row>
    <row r="60" spans="1:18" x14ac:dyDescent="0.35">
      <c r="B60" s="4"/>
      <c r="D60" s="4"/>
      <c r="F60" s="4"/>
      <c r="H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thickBot="1" x14ac:dyDescent="0.4">
      <c r="A61" s="2" t="s">
        <v>33</v>
      </c>
      <c r="B61" s="11">
        <f>B59-B54+B25</f>
        <v>0</v>
      </c>
      <c r="D61" s="11">
        <f>D59-D54+D25</f>
        <v>0</v>
      </c>
      <c r="F61" s="11">
        <f>F59-F54+F25</f>
        <v>0</v>
      </c>
      <c r="H61" s="11">
        <f>H59-H54+H25</f>
        <v>0</v>
      </c>
      <c r="J61" s="11">
        <f>J59-J54+J25</f>
        <v>1049568.77</v>
      </c>
      <c r="L61" s="11" t="e">
        <f>L25-L54+L56+L57+#REF!+L58+#REF!</f>
        <v>#REF!</v>
      </c>
      <c r="M61" s="11"/>
      <c r="N61" s="11">
        <f>N59-N54+N25</f>
        <v>-167327.17000000001</v>
      </c>
      <c r="P61" s="11">
        <f>P59-P54+P25</f>
        <v>882241.6</v>
      </c>
      <c r="R61" s="11">
        <f>R59-R54+R25</f>
        <v>0</v>
      </c>
    </row>
    <row r="62" spans="1:18" ht="15" thickTop="1" x14ac:dyDescent="0.35">
      <c r="J62" s="10"/>
      <c r="N62" s="4"/>
      <c r="P62" s="10">
        <f>J61+N61-P61</f>
        <v>0</v>
      </c>
    </row>
    <row r="63" spans="1:18" x14ac:dyDescent="0.35">
      <c r="A63" s="2" t="s">
        <v>35</v>
      </c>
      <c r="N63" s="4"/>
    </row>
    <row r="64" spans="1:18" x14ac:dyDescent="0.35">
      <c r="A64" t="s">
        <v>72</v>
      </c>
      <c r="D64" s="4">
        <v>0</v>
      </c>
      <c r="N64" s="4"/>
      <c r="P64" s="4">
        <v>43562.400000000001</v>
      </c>
    </row>
    <row r="65" spans="1:16" hidden="1" x14ac:dyDescent="0.35">
      <c r="A65" t="s">
        <v>73</v>
      </c>
      <c r="D65" s="4">
        <v>0</v>
      </c>
      <c r="N65" s="4"/>
      <c r="P65" s="4"/>
    </row>
    <row r="66" spans="1:16" hidden="1" x14ac:dyDescent="0.35">
      <c r="A66" t="s">
        <v>54</v>
      </c>
      <c r="D66" s="4">
        <v>0</v>
      </c>
      <c r="P66" s="4">
        <v>0</v>
      </c>
    </row>
    <row r="67" spans="1:16" hidden="1" x14ac:dyDescent="0.35">
      <c r="A67" t="s">
        <v>47</v>
      </c>
      <c r="D67" s="4">
        <v>0</v>
      </c>
      <c r="P67" s="4">
        <v>0</v>
      </c>
    </row>
    <row r="68" spans="1:16" x14ac:dyDescent="0.35">
      <c r="A68" t="s">
        <v>36</v>
      </c>
      <c r="D68" s="4">
        <v>0</v>
      </c>
      <c r="P68" s="4">
        <v>0</v>
      </c>
    </row>
    <row r="69" spans="1:16" x14ac:dyDescent="0.35">
      <c r="A69" t="s">
        <v>37</v>
      </c>
      <c r="D69" s="7">
        <v>0</v>
      </c>
      <c r="P69" s="7">
        <f>SUM(P64:P68)</f>
        <v>43562.400000000001</v>
      </c>
    </row>
    <row r="71" spans="1:16" x14ac:dyDescent="0.35">
      <c r="A71" t="s">
        <v>40</v>
      </c>
      <c r="D71" s="13">
        <f>D61+D69</f>
        <v>0</v>
      </c>
      <c r="P71" s="13">
        <f>P61+P69</f>
        <v>925804</v>
      </c>
    </row>
    <row r="73" spans="1:16" x14ac:dyDescent="0.35">
      <c r="A73" t="s">
        <v>35</v>
      </c>
    </row>
    <row r="74" spans="1:16" x14ac:dyDescent="0.35">
      <c r="A74" t="s">
        <v>41</v>
      </c>
      <c r="D74" s="4">
        <v>0</v>
      </c>
      <c r="P74" s="4">
        <v>0</v>
      </c>
    </row>
    <row r="75" spans="1:16" x14ac:dyDescent="0.35">
      <c r="A75" t="s">
        <v>34</v>
      </c>
      <c r="D75" s="4">
        <v>0</v>
      </c>
      <c r="P75" s="4">
        <v>0</v>
      </c>
    </row>
    <row r="76" spans="1:16" x14ac:dyDescent="0.35">
      <c r="A76" t="s">
        <v>37</v>
      </c>
      <c r="D76" s="7">
        <v>0</v>
      </c>
      <c r="P76" s="7">
        <f>SUM(P74:P75)</f>
        <v>0</v>
      </c>
    </row>
    <row r="78" spans="1:16" x14ac:dyDescent="0.35">
      <c r="A78" t="s">
        <v>38</v>
      </c>
      <c r="D78" s="4">
        <v>0</v>
      </c>
      <c r="P78" s="4">
        <f>P71+P76</f>
        <v>925804</v>
      </c>
    </row>
    <row r="79" spans="1:16" x14ac:dyDescent="0.35">
      <c r="D79" s="4"/>
      <c r="P79" s="4"/>
    </row>
    <row r="80" spans="1:16" x14ac:dyDescent="0.35">
      <c r="A80" t="s">
        <v>77</v>
      </c>
      <c r="D80" s="4">
        <v>0</v>
      </c>
      <c r="P80" s="4">
        <v>925804</v>
      </c>
    </row>
    <row r="81" spans="1:18" x14ac:dyDescent="0.35">
      <c r="D81" s="4"/>
      <c r="P81" s="4"/>
    </row>
    <row r="82" spans="1:18" ht="15" thickBot="1" x14ac:dyDescent="0.4">
      <c r="A82" t="s">
        <v>51</v>
      </c>
      <c r="D82" s="12">
        <f>D78-D80</f>
        <v>0</v>
      </c>
      <c r="P82" s="12">
        <f>P78-P80</f>
        <v>0</v>
      </c>
      <c r="R82" s="37"/>
    </row>
    <row r="83" spans="1:18" ht="15" thickTop="1" x14ac:dyDescent="0.35"/>
  </sheetData>
  <mergeCells count="2">
    <mergeCell ref="A1:B1"/>
    <mergeCell ref="C1:S1"/>
  </mergeCells>
  <pageMargins left="0" right="0" top="0.5" bottom="0" header="0" footer="0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008E-0F7B-4682-9896-7C85EA921400}">
  <dimension ref="A2:J25"/>
  <sheetViews>
    <sheetView workbookViewId="0">
      <selection activeCell="A23" sqref="A23"/>
    </sheetView>
  </sheetViews>
  <sheetFormatPr defaultRowHeight="14.5" x14ac:dyDescent="0.35"/>
  <cols>
    <col min="2" max="2" width="34.1796875" bestFit="1" customWidth="1"/>
    <col min="3" max="3" width="15.26953125" bestFit="1" customWidth="1"/>
    <col min="4" max="4" width="13.54296875" customWidth="1"/>
    <col min="5" max="5" width="12.26953125" bestFit="1" customWidth="1"/>
    <col min="7" max="8" width="12.26953125" bestFit="1" customWidth="1"/>
    <col min="10" max="10" width="12.7265625" customWidth="1"/>
  </cols>
  <sheetData>
    <row r="2" spans="1:10" ht="15" thickBot="1" x14ac:dyDescent="0.4"/>
    <row r="3" spans="1:10" ht="15" thickBot="1" x14ac:dyDescent="0.4">
      <c r="A3" s="32"/>
      <c r="B3" s="24" t="s">
        <v>45</v>
      </c>
      <c r="C3" s="24" t="s">
        <v>46</v>
      </c>
      <c r="D3" s="24" t="s">
        <v>43</v>
      </c>
      <c r="E3" s="24" t="s">
        <v>44</v>
      </c>
      <c r="F3" s="59" t="s">
        <v>48</v>
      </c>
      <c r="G3" s="59"/>
      <c r="H3" s="59"/>
      <c r="I3" s="59"/>
      <c r="J3" s="60"/>
    </row>
    <row r="4" spans="1:10" x14ac:dyDescent="0.35">
      <c r="A4" s="32"/>
      <c r="B4" s="24" t="s">
        <v>78</v>
      </c>
      <c r="C4" s="24"/>
      <c r="D4" s="24"/>
      <c r="E4" s="24"/>
      <c r="F4" s="25"/>
      <c r="G4" s="25"/>
      <c r="H4" s="25"/>
      <c r="I4" s="25"/>
      <c r="J4" s="26"/>
    </row>
    <row r="5" spans="1:10" x14ac:dyDescent="0.35">
      <c r="A5" s="27" t="s">
        <v>107</v>
      </c>
      <c r="D5" s="19"/>
      <c r="E5" s="19"/>
      <c r="J5" s="28"/>
    </row>
    <row r="6" spans="1:10" x14ac:dyDescent="0.35">
      <c r="A6" s="27"/>
      <c r="D6" s="19"/>
      <c r="E6" s="19"/>
      <c r="J6" s="28"/>
    </row>
    <row r="7" spans="1:10" x14ac:dyDescent="0.35">
      <c r="A7" s="27"/>
      <c r="D7" s="19"/>
      <c r="E7" s="19"/>
      <c r="J7" s="28"/>
    </row>
    <row r="8" spans="1:10" x14ac:dyDescent="0.35">
      <c r="A8" s="27"/>
      <c r="D8" s="23"/>
      <c r="E8" s="23"/>
      <c r="J8" s="28"/>
    </row>
    <row r="9" spans="1:10" x14ac:dyDescent="0.35">
      <c r="A9" s="27"/>
      <c r="D9" s="4"/>
      <c r="E9" s="10"/>
      <c r="J9" s="28"/>
    </row>
    <row r="10" spans="1:10" x14ac:dyDescent="0.35">
      <c r="A10" s="27"/>
      <c r="D10" s="23"/>
      <c r="E10" s="23"/>
      <c r="J10" s="28"/>
    </row>
    <row r="11" spans="1:10" x14ac:dyDescent="0.35">
      <c r="A11" s="27"/>
      <c r="D11" s="23"/>
      <c r="E11" s="23"/>
      <c r="F11" s="40"/>
      <c r="G11" s="40"/>
      <c r="H11" s="38"/>
      <c r="I11" s="38"/>
      <c r="J11" s="39"/>
    </row>
    <row r="12" spans="1:10" x14ac:dyDescent="0.35">
      <c r="A12" s="27"/>
      <c r="D12" s="23"/>
      <c r="E12" s="23"/>
      <c r="F12" s="40"/>
      <c r="G12" s="40"/>
      <c r="H12" s="38"/>
      <c r="I12" s="38"/>
      <c r="J12" s="39"/>
    </row>
    <row r="13" spans="1:10" x14ac:dyDescent="0.35">
      <c r="A13" s="27"/>
      <c r="D13" s="23"/>
      <c r="E13" s="23"/>
      <c r="F13" s="40"/>
      <c r="G13" s="38"/>
      <c r="H13" s="38"/>
      <c r="I13" s="38"/>
      <c r="J13" s="39"/>
    </row>
    <row r="14" spans="1:10" x14ac:dyDescent="0.35">
      <c r="A14" s="27"/>
      <c r="D14" s="23"/>
      <c r="E14" s="23"/>
      <c r="F14" s="40"/>
      <c r="G14" s="38"/>
      <c r="H14" s="38"/>
      <c r="I14" s="38"/>
      <c r="J14" s="39"/>
    </row>
    <row r="15" spans="1:10" x14ac:dyDescent="0.35">
      <c r="A15" s="27"/>
      <c r="D15" s="23"/>
      <c r="E15" s="23"/>
      <c r="F15" s="40"/>
      <c r="G15" s="38"/>
      <c r="H15" s="38"/>
      <c r="I15" s="38"/>
      <c r="J15" s="39"/>
    </row>
    <row r="16" spans="1:10" ht="6" customHeight="1" x14ac:dyDescent="0.35">
      <c r="A16" s="27"/>
      <c r="D16" s="19"/>
      <c r="E16" s="19"/>
      <c r="J16" s="28"/>
    </row>
    <row r="17" spans="1:10" ht="15" thickBot="1" x14ac:dyDescent="0.4">
      <c r="A17" s="27"/>
      <c r="D17" s="11">
        <f>SUM(D5:D15)</f>
        <v>0</v>
      </c>
      <c r="E17" s="11">
        <f>SUM(E5:E15)</f>
        <v>0</v>
      </c>
      <c r="J17" s="28"/>
    </row>
    <row r="18" spans="1:10" ht="15.5" thickTop="1" thickBot="1" x14ac:dyDescent="0.4">
      <c r="A18" s="29"/>
      <c r="B18" s="30"/>
      <c r="C18" s="30"/>
      <c r="D18" s="30"/>
      <c r="E18" s="30"/>
      <c r="F18" s="30"/>
      <c r="G18" s="30"/>
      <c r="H18" s="30"/>
      <c r="I18" s="30"/>
      <c r="J18" s="31"/>
    </row>
    <row r="19" spans="1:10" ht="15" thickBot="1" x14ac:dyDescent="0.4"/>
    <row r="20" spans="1:10" x14ac:dyDescent="0.35">
      <c r="A20" s="32"/>
      <c r="B20" s="41" t="s">
        <v>108</v>
      </c>
      <c r="C20" s="25"/>
      <c r="D20" s="25"/>
      <c r="E20" s="25"/>
      <c r="F20" s="25"/>
      <c r="G20" s="25"/>
      <c r="H20" s="25"/>
      <c r="I20" s="25"/>
      <c r="J20" s="26"/>
    </row>
    <row r="21" spans="1:10" x14ac:dyDescent="0.35">
      <c r="A21" s="27" t="s">
        <v>59</v>
      </c>
      <c r="D21" s="19"/>
      <c r="E21" s="10"/>
      <c r="F21" s="14"/>
      <c r="G21" s="14"/>
      <c r="H21" s="14"/>
      <c r="I21" s="14"/>
      <c r="J21" s="28"/>
    </row>
    <row r="22" spans="1:10" x14ac:dyDescent="0.35">
      <c r="A22" s="27"/>
      <c r="D22" s="23"/>
      <c r="E22" s="19"/>
      <c r="F22" s="14"/>
      <c r="G22" s="14"/>
      <c r="H22" s="14"/>
      <c r="I22" s="14"/>
      <c r="J22" s="28"/>
    </row>
    <row r="23" spans="1:10" x14ac:dyDescent="0.35">
      <c r="A23" s="27"/>
      <c r="D23" s="19"/>
      <c r="E23" s="23"/>
      <c r="F23" s="57"/>
      <c r="G23" s="14"/>
      <c r="H23" s="14"/>
      <c r="I23" s="14"/>
      <c r="J23" s="28"/>
    </row>
    <row r="24" spans="1:10" x14ac:dyDescent="0.35">
      <c r="A24" s="27"/>
      <c r="D24" s="23"/>
      <c r="E24" s="19"/>
      <c r="F24" s="57"/>
      <c r="G24" s="14"/>
      <c r="H24" s="14"/>
      <c r="I24" s="14"/>
      <c r="J24" s="28"/>
    </row>
    <row r="25" spans="1:10" ht="15" thickBot="1" x14ac:dyDescent="0.4">
      <c r="A25" s="29"/>
      <c r="B25" s="30"/>
      <c r="C25" s="30"/>
      <c r="D25" s="42">
        <f>SUM(D21:D24)</f>
        <v>0</v>
      </c>
      <c r="E25" s="42">
        <f>SUM(E21:E24)</f>
        <v>0</v>
      </c>
      <c r="F25" s="30"/>
      <c r="G25" s="30"/>
      <c r="H25" s="30"/>
      <c r="I25" s="30"/>
      <c r="J25" s="31"/>
    </row>
  </sheetData>
  <mergeCells count="1">
    <mergeCell ref="F3:J3"/>
  </mergeCells>
  <phoneticPr fontId="6" type="noConversion"/>
  <pageMargins left="0.25" right="0.25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1B1E-12BB-4935-BBBC-A2E1977F94CA}">
  <dimension ref="A1:W34"/>
  <sheetViews>
    <sheetView zoomScaleNormal="100" workbookViewId="0">
      <selection activeCell="O5" sqref="O5"/>
    </sheetView>
  </sheetViews>
  <sheetFormatPr defaultRowHeight="14.5" x14ac:dyDescent="0.35"/>
  <cols>
    <col min="1" max="1" width="20.54296875" customWidth="1"/>
    <col min="2" max="4" width="11.81640625" bestFit="1" customWidth="1"/>
    <col min="5" max="5" width="13" bestFit="1" customWidth="1"/>
    <col min="6" max="13" width="11.81640625" bestFit="1" customWidth="1"/>
    <col min="14" max="14" width="2.26953125" customWidth="1"/>
    <col min="15" max="15" width="13.453125" bestFit="1" customWidth="1"/>
    <col min="16" max="16" width="2.81640625" customWidth="1"/>
    <col min="17" max="17" width="14" customWidth="1"/>
    <col min="18" max="18" width="2.453125" customWidth="1"/>
    <col min="19" max="19" width="13.26953125" bestFit="1" customWidth="1"/>
  </cols>
  <sheetData>
    <row r="1" spans="1:23" ht="15" thickBot="1" x14ac:dyDescent="0.4"/>
    <row r="2" spans="1:23" x14ac:dyDescent="0.35">
      <c r="A2" s="32"/>
      <c r="B2" s="62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23" x14ac:dyDescent="0.35">
      <c r="A3" s="27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23" x14ac:dyDescent="0.35">
      <c r="A4" s="27"/>
      <c r="B4" s="33">
        <v>44197</v>
      </c>
      <c r="C4" s="33">
        <v>44228</v>
      </c>
      <c r="D4" s="33">
        <v>44256</v>
      </c>
      <c r="E4" s="33">
        <v>44287</v>
      </c>
      <c r="F4" s="33">
        <v>44317</v>
      </c>
      <c r="G4" s="33">
        <v>44348</v>
      </c>
      <c r="H4" s="33">
        <v>44378</v>
      </c>
      <c r="I4" s="33">
        <v>44409</v>
      </c>
      <c r="J4" s="33">
        <v>44440</v>
      </c>
      <c r="K4" s="33">
        <v>44470</v>
      </c>
      <c r="L4" s="33">
        <v>44501</v>
      </c>
      <c r="M4" s="33">
        <v>44531</v>
      </c>
      <c r="O4" s="34" t="s">
        <v>79</v>
      </c>
      <c r="P4" s="4"/>
      <c r="Q4" s="4" t="s">
        <v>49</v>
      </c>
      <c r="R4" s="4"/>
      <c r="S4" s="4" t="s">
        <v>51</v>
      </c>
    </row>
    <row r="5" spans="1:23" x14ac:dyDescent="0.35">
      <c r="A5" s="2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4"/>
      <c r="P5" s="4"/>
      <c r="Q5" s="4"/>
      <c r="R5" s="4"/>
      <c r="S5" s="4"/>
    </row>
    <row r="6" spans="1:23" x14ac:dyDescent="0.35">
      <c r="A6" s="27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4">
        <f>SUM(B6:N6)</f>
        <v>0</v>
      </c>
      <c r="Q6" s="4"/>
      <c r="S6" s="10">
        <f>O6-Q6</f>
        <v>0</v>
      </c>
      <c r="T6" s="61"/>
      <c r="U6" s="61"/>
      <c r="V6" s="61"/>
      <c r="W6" s="61"/>
    </row>
    <row r="7" spans="1:23" x14ac:dyDescent="0.35">
      <c r="A7" s="2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4">
        <f>SUM(B7:N7)</f>
        <v>0</v>
      </c>
      <c r="Q7" s="4"/>
      <c r="S7" s="10">
        <f t="shared" ref="S7" si="0">O7-Q7</f>
        <v>0</v>
      </c>
      <c r="T7" s="61"/>
      <c r="U7" s="61"/>
      <c r="V7" s="61"/>
      <c r="W7" s="61"/>
    </row>
    <row r="8" spans="1:23" x14ac:dyDescent="0.35">
      <c r="A8" s="27" t="s">
        <v>39</v>
      </c>
      <c r="B8" s="7">
        <f t="shared" ref="B8:M8" si="1">SUM(B6:B7)</f>
        <v>0</v>
      </c>
      <c r="C8" s="7">
        <f t="shared" si="1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19"/>
      <c r="O8" s="44">
        <f>SUM(O6:O7)</f>
        <v>0</v>
      </c>
      <c r="Q8" s="13">
        <f>SUM(Q6:Q7)</f>
        <v>0</v>
      </c>
    </row>
    <row r="9" spans="1:23" x14ac:dyDescent="0.35">
      <c r="A9" s="27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4"/>
      <c r="Q9" s="10"/>
    </row>
    <row r="10" spans="1:23" x14ac:dyDescent="0.35">
      <c r="A10" s="27" t="s">
        <v>62</v>
      </c>
      <c r="B10" s="19"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4">
        <f>SUM(B10:N10)</f>
        <v>0</v>
      </c>
      <c r="Q10" s="4">
        <v>0</v>
      </c>
      <c r="S10" s="52">
        <f t="shared" ref="S10:S12" si="2">O10-Q10</f>
        <v>0</v>
      </c>
      <c r="T10" s="51"/>
      <c r="U10" s="51"/>
    </row>
    <row r="11" spans="1:23" x14ac:dyDescent="0.35">
      <c r="A11" s="27" t="s">
        <v>50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4">
        <f>SUM(B11:N11)</f>
        <v>0</v>
      </c>
      <c r="Q11" s="4"/>
      <c r="S11" s="51"/>
      <c r="T11" s="51"/>
      <c r="U11" s="51"/>
    </row>
    <row r="12" spans="1:23" ht="15" thickBot="1" x14ac:dyDescent="0.4">
      <c r="A12" s="27" t="s">
        <v>39</v>
      </c>
      <c r="B12" s="7">
        <f>SUM(B10:B11)</f>
        <v>0</v>
      </c>
      <c r="C12" s="7">
        <f t="shared" ref="C12:M12" si="3">SUM(C10:C11)</f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3"/>
        <v>0</v>
      </c>
      <c r="J12" s="7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19"/>
      <c r="O12" s="45">
        <f>SUM(O10:O11)</f>
        <v>0</v>
      </c>
      <c r="Q12" s="12">
        <f>SUM(Q10:Q11)</f>
        <v>0</v>
      </c>
      <c r="S12" s="10">
        <f t="shared" si="2"/>
        <v>0</v>
      </c>
    </row>
    <row r="13" spans="1:23" ht="15.5" thickTop="1" thickBot="1" x14ac:dyDescent="0.4">
      <c r="A13" s="29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23" x14ac:dyDescent="0.3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8"/>
    </row>
    <row r="15" spans="1:23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5"/>
    </row>
    <row r="16" spans="1:23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9">
        <f>SUM(O14:O15)</f>
        <v>0</v>
      </c>
      <c r="Q16" s="4"/>
      <c r="R16" s="4"/>
      <c r="S16" s="4"/>
      <c r="T16" t="s">
        <v>64</v>
      </c>
    </row>
    <row r="17" spans="2:20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5"/>
      <c r="Q17" s="4"/>
      <c r="R17" s="4"/>
      <c r="S17" s="4"/>
    </row>
    <row r="18" spans="2:20" ht="15" thickBot="1" x14ac:dyDescent="0.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6">
        <f>SUM(B18:M18)</f>
        <v>0</v>
      </c>
      <c r="Q18" s="4"/>
      <c r="R18" s="4"/>
      <c r="S18" s="22">
        <f>O18-Q18</f>
        <v>0</v>
      </c>
      <c r="T18" t="s">
        <v>65</v>
      </c>
    </row>
    <row r="19" spans="2:20" ht="15" thickTop="1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5">
        <f>O16*0.062</f>
        <v>0</v>
      </c>
      <c r="Q19" s="4"/>
      <c r="R19" s="4"/>
      <c r="S19" s="4"/>
      <c r="T19" t="s">
        <v>60</v>
      </c>
    </row>
    <row r="20" spans="2:20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9">
        <f>Q8</f>
        <v>0</v>
      </c>
      <c r="Q20" s="4"/>
      <c r="R20" s="4"/>
      <c r="S20" s="4"/>
      <c r="T20" t="s">
        <v>53</v>
      </c>
    </row>
    <row r="21" spans="2:20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5">
        <f>O20*0.0145</f>
        <v>0</v>
      </c>
      <c r="Q21" s="4"/>
      <c r="R21" s="4"/>
      <c r="S21" s="4"/>
      <c r="T21" t="s">
        <v>60</v>
      </c>
    </row>
    <row r="22" spans="2:20" ht="15" thickBot="1" x14ac:dyDescent="0.4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6">
        <f>SUM(B22:M22)</f>
        <v>0</v>
      </c>
      <c r="Q22" s="4"/>
      <c r="R22" s="4"/>
      <c r="S22" s="4">
        <f>O22-Q22</f>
        <v>0</v>
      </c>
      <c r="T22" t="s">
        <v>68</v>
      </c>
    </row>
    <row r="23" spans="2:20" ht="15.5" thickTop="1" thickBot="1" x14ac:dyDescent="0.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0">
        <f>SUM(B23:M23)</f>
        <v>0</v>
      </c>
      <c r="Q23" s="4"/>
      <c r="R23" s="4"/>
      <c r="S23" s="4">
        <f>O23-Q23</f>
        <v>0</v>
      </c>
      <c r="T23" t="s">
        <v>66</v>
      </c>
    </row>
    <row r="24" spans="2:20" ht="15" thickBot="1" x14ac:dyDescent="0.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0">
        <f>SUM(B24:M24)</f>
        <v>0</v>
      </c>
      <c r="Q24" s="4"/>
      <c r="R24" s="4"/>
      <c r="S24" s="22">
        <f>O24-Q24</f>
        <v>0</v>
      </c>
      <c r="T24" t="s">
        <v>67</v>
      </c>
    </row>
    <row r="25" spans="2:20" x14ac:dyDescent="0.3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s="4"/>
      <c r="R25" s="4"/>
      <c r="S25" s="4"/>
    </row>
    <row r="26" spans="2:20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s="4"/>
      <c r="R26" s="4"/>
      <c r="S26" s="4"/>
    </row>
    <row r="27" spans="2:20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s="4"/>
      <c r="R27" s="4"/>
      <c r="S27" s="4"/>
    </row>
    <row r="28" spans="2:20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20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20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20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20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3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mergeCells count="2">
    <mergeCell ref="T6:W7"/>
    <mergeCell ref="B2:O3"/>
  </mergeCells>
  <pageMargins left="0" right="0" top="0.5" bottom="0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Balance Sheet 12.31.22</vt:lpstr>
      <vt:lpstr>Income Statement 12.31.22</vt:lpstr>
      <vt:lpstr>Journal Entries</vt:lpstr>
      <vt:lpstr>Wage Tie Out</vt:lpstr>
      <vt:lpstr>'Income Statement 12.31.22'!Print_Area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Hladik</dc:creator>
  <cp:lastModifiedBy>Mark Waguespack</cp:lastModifiedBy>
  <cp:lastPrinted>2023-01-10T15:49:30Z</cp:lastPrinted>
  <dcterms:created xsi:type="dcterms:W3CDTF">2020-12-16T20:57:16Z</dcterms:created>
  <dcterms:modified xsi:type="dcterms:W3CDTF">2025-02-17T19:51:03Z</dcterms:modified>
</cp:coreProperties>
</file>